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Branches\DACH210\Sales\Customer Tariffs Jul 2019-Jun 2020\Tariffs&amp;Calculators awaiting acceptance\"/>
    </mc:Choice>
  </mc:AlternateContent>
  <workbookProtection workbookAlgorithmName="SHA-512" workbookHashValue="7csFJbWbmPq4SFtV4VZPAJPHHY60BCxfl1aecMB98RGPdHTw8QOpoH6IkhKnQQccSwSs/w01XVi+1CPIaL2c7A==" workbookSaltValue="MOBAQmVdb5P3xnfyWU3dhQ==" workbookSpinCount="100000" lockStructure="1"/>
  <bookViews>
    <workbookView xWindow="12585" yWindow="-15" windowWidth="12630" windowHeight="10815" tabRatio="745" firstSheet="3" activeTab="3"/>
  </bookViews>
  <sheets>
    <sheet name="Grid and variables" sheetId="6" state="hidden" r:id="rId1"/>
    <sheet name="tariff grid" sheetId="5" state="hidden" r:id="rId2"/>
    <sheet name="discount sheet" sheetId="8" state="hidden" r:id="rId3"/>
    <sheet name="Entry sheet" sheetId="1" r:id="rId4"/>
    <sheet name="Quotation Summary" sheetId="7" r:id="rId5"/>
  </sheets>
  <definedNames>
    <definedName name="_xlnm._FilterDatabase" localSheetId="3" hidden="1">'Entry sheet'!$T$29:$AF$40</definedName>
    <definedName name="_xlnm._FilterDatabase" localSheetId="0" hidden="1">'Grid and variables'!$I$249:$J$417</definedName>
    <definedName name="CCandZone">'Entry sheet'!$J$2</definedName>
    <definedName name="CountryCode">'Entry sheet'!$F$2</definedName>
    <definedName name="CountryCodes">'Grid and variables'!$N$10:$P$38</definedName>
    <definedName name="CountryIndex">'Entry sheet'!$E$2</definedName>
    <definedName name="CountryZone">'Entry sheet'!$I$2</definedName>
    <definedName name="DeliveryPlace">'Entry sheet'!$AB$32</definedName>
    <definedName name="Documentation">'Grid and variables'!$A$267:$C$381</definedName>
    <definedName name="Exportdiscount">'discount sheet'!$B$32</definedName>
    <definedName name="ExportDiscountTable">'discount sheet'!$B$3:$AD$30</definedName>
    <definedName name="HazSurcharge">'Entry sheet'!$H$2</definedName>
    <definedName name="ImpExp">'Entry sheet'!$Q$2</definedName>
    <definedName name="ImportDiscount">'discount sheet'!$B$66</definedName>
    <definedName name="ImportDiscountTable">'discount sheet'!$B$37:$AD$64</definedName>
    <definedName name="Maut">'Entry sheet'!$G$2</definedName>
    <definedName name="MautandHaz">'Grid and variables'!$A$237:$D$265</definedName>
    <definedName name="_xlnm.Print_Area" localSheetId="2">'discount sheet'!$A$36:$C$64</definedName>
    <definedName name="_xlnm.Print_Area" localSheetId="3">'Entry sheet'!$A$1:$M$37</definedName>
    <definedName name="_xlnm.Print_Area" localSheetId="4">'Quotation Summary'!$A$1:$F$46</definedName>
    <definedName name="TariffTable">'tariff grid'!$B$2:$DY$29</definedName>
    <definedName name="UKZones">'Grid and variables'!$F$249:$G$372</definedName>
    <definedName name="weightband">'Entry sheet'!$W$29:$Y$56</definedName>
    <definedName name="Z_8B231003_8976_4A66_9446_324C07F08074_.wvu.Cols" localSheetId="3" hidden="1">'Entry sheet'!$BT:$BT</definedName>
    <definedName name="Z_8B231003_8976_4A66_9446_324C07F08074_.wvu.FilterData" localSheetId="3" hidden="1">'Entry sheet'!$T$29:$AF$40</definedName>
    <definedName name="ZoneAllocation">'Grid and variables'!$A$2:$L$116</definedName>
    <definedName name="ZoneAllocationImport">'Grid and variables'!$A$119:$L$233</definedName>
  </definedNames>
  <calcPr calcId="162913" concurrentManualCount="4"/>
  <customWorkbookViews>
    <customWorkbookView name="PATZER - Personal View" guid="{8B231003-8976-4A66-9446-324C07F08074}" mergeInterval="0" personalView="1" maximized="1" xWindow="1" yWindow="1" windowWidth="1676" windowHeight="720" tabRatio="745" activeSheetId="1"/>
  </customWorkbookViews>
</workbook>
</file>

<file path=xl/calcChain.xml><?xml version="1.0" encoding="utf-8"?>
<calcChain xmlns="http://schemas.openxmlformats.org/spreadsheetml/2006/main">
  <c r="T43" i="1" l="1"/>
  <c r="T44" i="1"/>
  <c r="T45" i="1"/>
  <c r="T46" i="1"/>
  <c r="T47" i="1"/>
  <c r="T48" i="1"/>
  <c r="T42" i="1"/>
  <c r="S43" i="1"/>
  <c r="S44" i="1"/>
  <c r="S45" i="1"/>
  <c r="S46" i="1"/>
  <c r="S47" i="1"/>
  <c r="S48" i="1"/>
  <c r="S42" i="1"/>
  <c r="R43" i="1"/>
  <c r="R44" i="1"/>
  <c r="R45" i="1"/>
  <c r="R46" i="1"/>
  <c r="R47" i="1"/>
  <c r="R48" i="1"/>
  <c r="R42" i="1"/>
  <c r="Q43" i="1"/>
  <c r="Q44" i="1"/>
  <c r="Q45" i="1"/>
  <c r="Q46" i="1"/>
  <c r="Q47" i="1"/>
  <c r="Q48" i="1"/>
  <c r="Q42" i="1"/>
  <c r="B8" i="7"/>
  <c r="Q50" i="1" l="1"/>
  <c r="S50" i="1"/>
  <c r="R50" i="1"/>
  <c r="T50" i="1"/>
  <c r="E21" i="1" l="1"/>
  <c r="B27" i="7" s="1"/>
  <c r="U51" i="1" l="1"/>
  <c r="L29" i="1" s="1"/>
  <c r="R35" i="1"/>
  <c r="S35" i="1"/>
  <c r="R34" i="1" l="1"/>
  <c r="S34" i="1"/>
  <c r="W34" i="1"/>
  <c r="W35" i="1"/>
  <c r="E25" i="1"/>
  <c r="D34" i="7" l="1"/>
  <c r="B25" i="7"/>
  <c r="D28" i="7"/>
  <c r="D30" i="7"/>
  <c r="D31" i="7"/>
  <c r="D32" i="7"/>
  <c r="D33" i="7"/>
  <c r="D27" i="7"/>
  <c r="C19" i="7"/>
  <c r="D19" i="7"/>
  <c r="E19" i="7"/>
  <c r="F19" i="7"/>
  <c r="C20" i="7"/>
  <c r="D20" i="7"/>
  <c r="E20" i="7"/>
  <c r="F20" i="7"/>
  <c r="C21" i="7"/>
  <c r="D21" i="7"/>
  <c r="E21" i="7"/>
  <c r="F21" i="7"/>
  <c r="C22" i="7"/>
  <c r="D22" i="7"/>
  <c r="E22" i="7"/>
  <c r="F22" i="7"/>
  <c r="C23" i="7"/>
  <c r="D23" i="7"/>
  <c r="E23" i="7"/>
  <c r="F23" i="7"/>
  <c r="C24" i="7"/>
  <c r="D24" i="7"/>
  <c r="E24" i="7"/>
  <c r="F24" i="7"/>
  <c r="B20" i="7"/>
  <c r="B21" i="7"/>
  <c r="B22" i="7"/>
  <c r="B23" i="7"/>
  <c r="B24" i="7"/>
  <c r="B19" i="7"/>
  <c r="F1" i="7" l="1"/>
  <c r="W56" i="1"/>
  <c r="H2" i="1"/>
  <c r="G2" i="1"/>
  <c r="F2" i="1"/>
  <c r="E30" i="1" l="1"/>
  <c r="E10" i="1"/>
  <c r="W41" i="1"/>
  <c r="W31" i="1"/>
  <c r="W32" i="1"/>
  <c r="W33" i="1"/>
  <c r="W36" i="1"/>
  <c r="W37" i="1"/>
  <c r="W38" i="1"/>
  <c r="W39" i="1"/>
  <c r="W40" i="1"/>
  <c r="W42" i="1"/>
  <c r="W43" i="1"/>
  <c r="W44" i="1"/>
  <c r="W45" i="1"/>
  <c r="W46" i="1"/>
  <c r="W47" i="1"/>
  <c r="W48" i="1"/>
  <c r="W49" i="1"/>
  <c r="W50" i="1"/>
  <c r="W51" i="1"/>
  <c r="W52" i="1"/>
  <c r="W53" i="1"/>
  <c r="W54" i="1"/>
  <c r="W55" i="1"/>
  <c r="W30" i="1"/>
  <c r="O6" i="6"/>
  <c r="P6" i="6" s="1"/>
  <c r="S33" i="1"/>
  <c r="R33" i="1"/>
  <c r="S32" i="1"/>
  <c r="R32" i="1"/>
  <c r="S31" i="1"/>
  <c r="R31" i="1"/>
  <c r="S30" i="1"/>
  <c r="R30" i="1"/>
  <c r="S29" i="1"/>
  <c r="R29" i="1"/>
  <c r="B5" i="1"/>
  <c r="S36" i="1" l="1"/>
  <c r="R36" i="1"/>
  <c r="B28" i="7" s="1"/>
  <c r="B7" i="1"/>
  <c r="B8" i="1" s="1"/>
  <c r="L25" i="1" s="1"/>
  <c r="O7" i="6"/>
  <c r="P7" i="6" s="1"/>
  <c r="O3" i="6"/>
  <c r="P3" i="6" s="1"/>
  <c r="O5" i="6"/>
  <c r="P5" i="6" s="1"/>
  <c r="O2" i="6"/>
  <c r="P2" i="6" s="1"/>
  <c r="O4" i="6"/>
  <c r="P4" i="6" s="1"/>
  <c r="J2" i="1"/>
  <c r="T36" i="1" l="1"/>
  <c r="F21" i="1"/>
  <c r="B29" i="7" s="1"/>
  <c r="K2" i="1"/>
  <c r="AB32" i="1"/>
  <c r="Q6" i="6"/>
  <c r="T6" i="6" s="1"/>
  <c r="B32" i="8" l="1"/>
  <c r="B66" i="8"/>
  <c r="G21" i="1"/>
  <c r="B30" i="7" s="1"/>
  <c r="Q4" i="6"/>
  <c r="T4" i="6" s="1"/>
  <c r="Q7" i="6"/>
  <c r="T7" i="6" s="1"/>
  <c r="Q3" i="6"/>
  <c r="T3" i="6" s="1"/>
  <c r="Q5" i="6"/>
  <c r="T5" i="6" s="1"/>
  <c r="Q2" i="6"/>
  <c r="T2" i="6" s="1"/>
  <c r="B11" i="7" l="1"/>
  <c r="T38" i="1"/>
  <c r="K25" i="1" s="1"/>
  <c r="F27" i="7" s="1"/>
  <c r="B14" i="7"/>
  <c r="K26" i="1" l="1"/>
  <c r="F28" i="7" s="1"/>
  <c r="K27" i="1"/>
  <c r="F29" i="7" s="1"/>
  <c r="K31" i="1"/>
  <c r="F33" i="7" s="1"/>
  <c r="K28" i="1"/>
  <c r="F30" i="7" s="1"/>
  <c r="K29" i="1" l="1"/>
  <c r="F31" i="7" s="1"/>
  <c r="K30" i="1"/>
  <c r="F32" i="7" s="1"/>
  <c r="K32" i="1" l="1"/>
  <c r="F34" i="7" s="1"/>
</calcChain>
</file>

<file path=xl/comments1.xml><?xml version="1.0" encoding="utf-8"?>
<comments xmlns="http://schemas.openxmlformats.org/spreadsheetml/2006/main">
  <authors>
    <author>Barcoe</author>
  </authors>
  <commentList>
    <comment ref="R36" authorId="0" shapeId="0">
      <text>
        <r>
          <rPr>
            <b/>
            <sz val="8"/>
            <color indexed="81"/>
            <rFont val="Tahoma"/>
            <family val="2"/>
          </rPr>
          <t>PLEASE NOTE:  IRISH IMPORT RATES ON TOOL MAY BE TOO LOW, PLEASE TAKE THIS INTO ACCOUNT WHEN APPLYING DISCOUNTS, MAY ACTUALLY HAVE TO ADD A MARGIN.</t>
        </r>
        <r>
          <rPr>
            <sz val="8"/>
            <color indexed="81"/>
            <rFont val="Tahoma"/>
            <family val="2"/>
          </rPr>
          <t xml:space="preserve">
</t>
        </r>
      </text>
    </comment>
  </commentList>
</comments>
</file>

<file path=xl/comments2.xml><?xml version="1.0" encoding="utf-8"?>
<comments xmlns="http://schemas.openxmlformats.org/spreadsheetml/2006/main">
  <authors>
    <author>PATZER</author>
  </authors>
  <commentList>
    <comment ref="U50" authorId="0" shapeId="0">
      <text>
        <r>
          <rPr>
            <b/>
            <sz val="8"/>
            <color indexed="81"/>
            <rFont val="Tahoma"/>
            <family val="2"/>
          </rPr>
          <t>PATZER:</t>
        </r>
        <r>
          <rPr>
            <sz val="8"/>
            <color indexed="81"/>
            <rFont val="Tahoma"/>
            <family val="2"/>
          </rPr>
          <t xml:space="preserve">
DA wants always price,no matter if exceeded. if "out of range" wanted: =MAX(Q49:T49)</t>
        </r>
      </text>
    </comment>
  </commentList>
</comments>
</file>

<file path=xl/sharedStrings.xml><?xml version="1.0" encoding="utf-8"?>
<sst xmlns="http://schemas.openxmlformats.org/spreadsheetml/2006/main" count="1608" uniqueCount="564">
  <si>
    <t>country</t>
  </si>
  <si>
    <t>Zone</t>
  </si>
  <si>
    <t>Postcodes</t>
  </si>
  <si>
    <t>Austria</t>
  </si>
  <si>
    <t>A1</t>
  </si>
  <si>
    <t>10 - 25, 40 - 47, 50 - 54, 60 - 62</t>
  </si>
  <si>
    <t>A2</t>
  </si>
  <si>
    <t>A3</t>
  </si>
  <si>
    <t>Belgium</t>
  </si>
  <si>
    <t>B1</t>
  </si>
  <si>
    <t>B2</t>
  </si>
  <si>
    <t>50 - 69</t>
  </si>
  <si>
    <t>Bulgaria</t>
  </si>
  <si>
    <t>BG1</t>
  </si>
  <si>
    <t>BG2</t>
  </si>
  <si>
    <t>BG3</t>
  </si>
  <si>
    <t>BG4</t>
  </si>
  <si>
    <t>Bosnia&amp; Herzogovina</t>
  </si>
  <si>
    <t>BIH1</t>
  </si>
  <si>
    <t>BIH2</t>
  </si>
  <si>
    <t>72, 73</t>
  </si>
  <si>
    <t>BIH3</t>
  </si>
  <si>
    <t>BIH4</t>
  </si>
  <si>
    <t>BIH5</t>
  </si>
  <si>
    <t>78, 80</t>
  </si>
  <si>
    <t>BIH6</t>
  </si>
  <si>
    <t>77, 79</t>
  </si>
  <si>
    <t>Switzerland</t>
  </si>
  <si>
    <t>CH1</t>
  </si>
  <si>
    <t>90, 91, 93, 96</t>
  </si>
  <si>
    <t>CH2</t>
  </si>
  <si>
    <t>82, 84, 85, 92, 95</t>
  </si>
  <si>
    <t>CH3</t>
  </si>
  <si>
    <t>CH4</t>
  </si>
  <si>
    <t>CH5</t>
  </si>
  <si>
    <t>CH6</t>
  </si>
  <si>
    <t>Croatia</t>
  </si>
  <si>
    <t>Czech Republic</t>
  </si>
  <si>
    <t>CZ1</t>
  </si>
  <si>
    <t>37 - 39, 50 - 58</t>
  </si>
  <si>
    <t>CZ2</t>
  </si>
  <si>
    <t>10 - 36, 40 - 47</t>
  </si>
  <si>
    <t>CZ3</t>
  </si>
  <si>
    <t>CZ4</t>
  </si>
  <si>
    <t>Germany</t>
  </si>
  <si>
    <t>D1</t>
  </si>
  <si>
    <t>D2</t>
  </si>
  <si>
    <t>D3</t>
  </si>
  <si>
    <t>D4</t>
  </si>
  <si>
    <t>D5</t>
  </si>
  <si>
    <t>D6</t>
  </si>
  <si>
    <t>Denmark</t>
  </si>
  <si>
    <t>DK1</t>
  </si>
  <si>
    <t>DK2</t>
  </si>
  <si>
    <t>DK3</t>
  </si>
  <si>
    <t>DK4</t>
  </si>
  <si>
    <t>DK5</t>
  </si>
  <si>
    <t>Spain</t>
  </si>
  <si>
    <t>E1</t>
  </si>
  <si>
    <t>E2</t>
  </si>
  <si>
    <t>E3</t>
  </si>
  <si>
    <t>E4</t>
  </si>
  <si>
    <t>E5</t>
  </si>
  <si>
    <t>Estonia</t>
  </si>
  <si>
    <t>EST1</t>
  </si>
  <si>
    <t>EST2</t>
  </si>
  <si>
    <t>EST3</t>
  </si>
  <si>
    <t>EST4</t>
  </si>
  <si>
    <t>France</t>
  </si>
  <si>
    <t>F1</t>
  </si>
  <si>
    <t>F2</t>
  </si>
  <si>
    <t>F3</t>
  </si>
  <si>
    <t>F4</t>
  </si>
  <si>
    <t>F5</t>
  </si>
  <si>
    <t>F6</t>
  </si>
  <si>
    <t>Finland</t>
  </si>
  <si>
    <t>FIN1</t>
  </si>
  <si>
    <t>FIN2</t>
  </si>
  <si>
    <t>FIN3</t>
  </si>
  <si>
    <t>FIN4</t>
  </si>
  <si>
    <t>FIN5</t>
  </si>
  <si>
    <t>Greece</t>
  </si>
  <si>
    <t>GR1</t>
  </si>
  <si>
    <t>GR2</t>
  </si>
  <si>
    <t>GR3</t>
  </si>
  <si>
    <t>23, 24, 44-48, 51</t>
  </si>
  <si>
    <t>GR4</t>
  </si>
  <si>
    <t>Hungary</t>
  </si>
  <si>
    <t>H1</t>
  </si>
  <si>
    <t>H2</t>
  </si>
  <si>
    <t>H3</t>
  </si>
  <si>
    <t>H4</t>
  </si>
  <si>
    <t>H5</t>
  </si>
  <si>
    <t>Ireland</t>
  </si>
  <si>
    <t>IRL1</t>
  </si>
  <si>
    <t>Dublin</t>
  </si>
  <si>
    <t>IRL2</t>
  </si>
  <si>
    <t>Kilkenny, Longford, Offaly, Wexford, Cavan, Monaghan,  Kildare, Meath, Wicklow, Carlow, Laoighis, Louth, Westmeath</t>
  </si>
  <si>
    <t>IRL3</t>
  </si>
  <si>
    <t>Northern Ireland,</t>
  </si>
  <si>
    <t>IRL4</t>
  </si>
  <si>
    <t>Italy</t>
  </si>
  <si>
    <t>Latvia</t>
  </si>
  <si>
    <t>01 - 21</t>
  </si>
  <si>
    <t>Lithuania</t>
  </si>
  <si>
    <t>Luxembourg</t>
  </si>
  <si>
    <t>all postcodes</t>
  </si>
  <si>
    <t>Norway</t>
  </si>
  <si>
    <t>N1</t>
  </si>
  <si>
    <t>N2</t>
  </si>
  <si>
    <t>N3</t>
  </si>
  <si>
    <t>N4</t>
  </si>
  <si>
    <t>Netherlands</t>
  </si>
  <si>
    <t>NL1</t>
  </si>
  <si>
    <t>10 - 42, 52 - 54, 65 - 78, 80 - 82</t>
  </si>
  <si>
    <t>NL2</t>
  </si>
  <si>
    <t>43 - 51, 55 - 64</t>
  </si>
  <si>
    <t>NL3</t>
  </si>
  <si>
    <t>79, 83 - 99</t>
  </si>
  <si>
    <t>Portugal</t>
  </si>
  <si>
    <t>P1</t>
  </si>
  <si>
    <t>P2</t>
  </si>
  <si>
    <t>P3</t>
  </si>
  <si>
    <t>Poland</t>
  </si>
  <si>
    <t>PL1</t>
  </si>
  <si>
    <t>PL2</t>
  </si>
  <si>
    <t>PL3</t>
  </si>
  <si>
    <t>Romania</t>
  </si>
  <si>
    <t>RO1</t>
  </si>
  <si>
    <t>RO2</t>
  </si>
  <si>
    <t>RO3</t>
  </si>
  <si>
    <t>Sweden</t>
  </si>
  <si>
    <t>S1</t>
  </si>
  <si>
    <t>S2</t>
  </si>
  <si>
    <t>S3</t>
  </si>
  <si>
    <t>S4</t>
  </si>
  <si>
    <t>S5</t>
  </si>
  <si>
    <t>Serbia</t>
  </si>
  <si>
    <t>SRB1</t>
  </si>
  <si>
    <t>SRB2</t>
  </si>
  <si>
    <t>SRB3</t>
  </si>
  <si>
    <t>SRB4</t>
  </si>
  <si>
    <t>SRB5</t>
  </si>
  <si>
    <t>SRB6</t>
  </si>
  <si>
    <t>Slovakia</t>
  </si>
  <si>
    <t>SK1</t>
  </si>
  <si>
    <t>SK2</t>
  </si>
  <si>
    <t>90 - 99</t>
  </si>
  <si>
    <t>Slovenia</t>
  </si>
  <si>
    <t>00 - 21</t>
  </si>
  <si>
    <t xml:space="preserve">COUNTRY </t>
  </si>
  <si>
    <t>Haz</t>
  </si>
  <si>
    <t>A</t>
  </si>
  <si>
    <t>B</t>
  </si>
  <si>
    <t>BG</t>
  </si>
  <si>
    <t>BIH</t>
  </si>
  <si>
    <t>CZ</t>
  </si>
  <si>
    <t>DK</t>
  </si>
  <si>
    <t>EST</t>
  </si>
  <si>
    <t>FIN</t>
  </si>
  <si>
    <t>F</t>
  </si>
  <si>
    <t>D</t>
  </si>
  <si>
    <t>GR</t>
  </si>
  <si>
    <t>H</t>
  </si>
  <si>
    <t>IRL</t>
  </si>
  <si>
    <t>NL</t>
  </si>
  <si>
    <t>N</t>
  </si>
  <si>
    <t>PL</t>
  </si>
  <si>
    <t>P</t>
  </si>
  <si>
    <t>RO</t>
  </si>
  <si>
    <t>SRB</t>
  </si>
  <si>
    <t>SK</t>
  </si>
  <si>
    <t>SL</t>
  </si>
  <si>
    <t>E</t>
  </si>
  <si>
    <t>S</t>
  </si>
  <si>
    <t>CH</t>
  </si>
  <si>
    <t>UK Zones</t>
  </si>
  <si>
    <t>PC</t>
  </si>
  <si>
    <t>zone</t>
  </si>
  <si>
    <t>AB</t>
  </si>
  <si>
    <t>AL</t>
  </si>
  <si>
    <t>BA</t>
  </si>
  <si>
    <t>BB</t>
  </si>
  <si>
    <t>B3</t>
  </si>
  <si>
    <t>BD</t>
  </si>
  <si>
    <t>B4</t>
  </si>
  <si>
    <t>BH</t>
  </si>
  <si>
    <t>B5</t>
  </si>
  <si>
    <t>BL</t>
  </si>
  <si>
    <t>B6</t>
  </si>
  <si>
    <t>BN</t>
  </si>
  <si>
    <t>B7</t>
  </si>
  <si>
    <t>BR</t>
  </si>
  <si>
    <t>B8</t>
  </si>
  <si>
    <t>BS</t>
  </si>
  <si>
    <t>B9</t>
  </si>
  <si>
    <t>CA</t>
  </si>
  <si>
    <t>CB</t>
  </si>
  <si>
    <t>CF</t>
  </si>
  <si>
    <t>CM</t>
  </si>
  <si>
    <t>CO</t>
  </si>
  <si>
    <t>CR</t>
  </si>
  <si>
    <t>CT</t>
  </si>
  <si>
    <t>CV</t>
  </si>
  <si>
    <t>CW</t>
  </si>
  <si>
    <t>DA</t>
  </si>
  <si>
    <t>DD</t>
  </si>
  <si>
    <t>DE</t>
  </si>
  <si>
    <t>DG</t>
  </si>
  <si>
    <t>DH</t>
  </si>
  <si>
    <t>DL</t>
  </si>
  <si>
    <t>DN</t>
  </si>
  <si>
    <t>DT</t>
  </si>
  <si>
    <t>DY</t>
  </si>
  <si>
    <t>EC</t>
  </si>
  <si>
    <t>EH</t>
  </si>
  <si>
    <t>EN</t>
  </si>
  <si>
    <t>EX</t>
  </si>
  <si>
    <t>FK</t>
  </si>
  <si>
    <t>FY</t>
  </si>
  <si>
    <t>G</t>
  </si>
  <si>
    <t>GL</t>
  </si>
  <si>
    <t>GU</t>
  </si>
  <si>
    <t>GY</t>
  </si>
  <si>
    <t>HA</t>
  </si>
  <si>
    <t>HD</t>
  </si>
  <si>
    <t>HG</t>
  </si>
  <si>
    <t>E6</t>
  </si>
  <si>
    <t>HP</t>
  </si>
  <si>
    <t>E7</t>
  </si>
  <si>
    <t>HR</t>
  </si>
  <si>
    <t>E8</t>
  </si>
  <si>
    <t>HS</t>
  </si>
  <si>
    <t>E9</t>
  </si>
  <si>
    <t>HU</t>
  </si>
  <si>
    <t>HX</t>
  </si>
  <si>
    <t>IG</t>
  </si>
  <si>
    <t>IM</t>
  </si>
  <si>
    <t>IP</t>
  </si>
  <si>
    <t>IV</t>
  </si>
  <si>
    <t>JE</t>
  </si>
  <si>
    <t>KA</t>
  </si>
  <si>
    <t>KT</t>
  </si>
  <si>
    <t>KW</t>
  </si>
  <si>
    <t>KY</t>
  </si>
  <si>
    <t>L</t>
  </si>
  <si>
    <t>LA</t>
  </si>
  <si>
    <t>LD</t>
  </si>
  <si>
    <t>LE</t>
  </si>
  <si>
    <t>LL</t>
  </si>
  <si>
    <t>LN</t>
  </si>
  <si>
    <t>LS</t>
  </si>
  <si>
    <t>LU</t>
  </si>
  <si>
    <t>M</t>
  </si>
  <si>
    <t>ME</t>
  </si>
  <si>
    <t>MK</t>
  </si>
  <si>
    <t>ML</t>
  </si>
  <si>
    <t>NE</t>
  </si>
  <si>
    <t>NG</t>
  </si>
  <si>
    <t>NN</t>
  </si>
  <si>
    <t>NP</t>
  </si>
  <si>
    <t>NR</t>
  </si>
  <si>
    <t>NW</t>
  </si>
  <si>
    <t>OL</t>
  </si>
  <si>
    <t>OX</t>
  </si>
  <si>
    <t>PA</t>
  </si>
  <si>
    <t>PE</t>
  </si>
  <si>
    <t>PH</t>
  </si>
  <si>
    <t>L1</t>
  </si>
  <si>
    <t>PO</t>
  </si>
  <si>
    <t>L2</t>
  </si>
  <si>
    <t>PR</t>
  </si>
  <si>
    <t>L3</t>
  </si>
  <si>
    <t>RG</t>
  </si>
  <si>
    <t>L4</t>
  </si>
  <si>
    <t>RH</t>
  </si>
  <si>
    <t>L5</t>
  </si>
  <si>
    <t>RM</t>
  </si>
  <si>
    <t>L6</t>
  </si>
  <si>
    <t>L7</t>
  </si>
  <si>
    <t>SA</t>
  </si>
  <si>
    <t>L8</t>
  </si>
  <si>
    <t>SE</t>
  </si>
  <si>
    <t>L9</t>
  </si>
  <si>
    <t>SG</t>
  </si>
  <si>
    <t>SM</t>
  </si>
  <si>
    <t>SN</t>
  </si>
  <si>
    <t>SO</t>
  </si>
  <si>
    <t>SP</t>
  </si>
  <si>
    <t>SR</t>
  </si>
  <si>
    <t>M1</t>
  </si>
  <si>
    <t>SS</t>
  </si>
  <si>
    <t>M2</t>
  </si>
  <si>
    <t>ST</t>
  </si>
  <si>
    <t>M3</t>
  </si>
  <si>
    <t>SW</t>
  </si>
  <si>
    <t>M4</t>
  </si>
  <si>
    <t>SY</t>
  </si>
  <si>
    <t>M5</t>
  </si>
  <si>
    <t>TA</t>
  </si>
  <si>
    <t>M6</t>
  </si>
  <si>
    <t>TD</t>
  </si>
  <si>
    <t>M7</t>
  </si>
  <si>
    <t>TF</t>
  </si>
  <si>
    <t>M8</t>
  </si>
  <si>
    <t>TN</t>
  </si>
  <si>
    <t>M9</t>
  </si>
  <si>
    <t>TQ</t>
  </si>
  <si>
    <t>TR</t>
  </si>
  <si>
    <t>TS</t>
  </si>
  <si>
    <t>TW</t>
  </si>
  <si>
    <t>UB</t>
  </si>
  <si>
    <t>W</t>
  </si>
  <si>
    <t>WA</t>
  </si>
  <si>
    <t>WC</t>
  </si>
  <si>
    <t>WD</t>
  </si>
  <si>
    <t>N5</t>
  </si>
  <si>
    <t>WF</t>
  </si>
  <si>
    <t>N6</t>
  </si>
  <si>
    <t>WN</t>
  </si>
  <si>
    <t>N7</t>
  </si>
  <si>
    <t>WR</t>
  </si>
  <si>
    <t>N8</t>
  </si>
  <si>
    <t>WS</t>
  </si>
  <si>
    <t>N9</t>
  </si>
  <si>
    <t>WV</t>
  </si>
  <si>
    <t>YO</t>
  </si>
  <si>
    <t>ZE</t>
  </si>
  <si>
    <t>S6</t>
  </si>
  <si>
    <t>S7</t>
  </si>
  <si>
    <t>S8</t>
  </si>
  <si>
    <t>S9</t>
  </si>
  <si>
    <t>W1</t>
  </si>
  <si>
    <t>W2</t>
  </si>
  <si>
    <t>W3</t>
  </si>
  <si>
    <t>W4</t>
  </si>
  <si>
    <t>W5</t>
  </si>
  <si>
    <t>W6</t>
  </si>
  <si>
    <t>W7</t>
  </si>
  <si>
    <t>W8</t>
  </si>
  <si>
    <t>W9</t>
  </si>
  <si>
    <t>UK Zone definition</t>
  </si>
  <si>
    <t>resulting postcode</t>
  </si>
  <si>
    <t>sorted postcode</t>
  </si>
  <si>
    <t>Hazardous</t>
  </si>
  <si>
    <t>UK Zone</t>
  </si>
  <si>
    <t>Non hazardous</t>
  </si>
  <si>
    <t>Free delivered uncleared</t>
  </si>
  <si>
    <t>Pcs</t>
  </si>
  <si>
    <t>kgs</t>
  </si>
  <si>
    <t>Freight charges</t>
  </si>
  <si>
    <t>Fuel surcharge</t>
  </si>
  <si>
    <t>Road Tolls</t>
  </si>
  <si>
    <t>Hazard surcharge</t>
  </si>
  <si>
    <t>Customs clearance costs</t>
  </si>
  <si>
    <t>Bosnia &amp; Herzogovina</t>
  </si>
  <si>
    <t>Index</t>
  </si>
  <si>
    <t>b/point</t>
  </si>
  <si>
    <t>customs</t>
  </si>
  <si>
    <t>t forms</t>
  </si>
  <si>
    <t>Date:</t>
  </si>
  <si>
    <t>Delivery to:</t>
  </si>
  <si>
    <t>CONSIGNMENT DETAILS:</t>
  </si>
  <si>
    <t>www.dachser.co.uk</t>
  </si>
  <si>
    <t>Sysline</t>
  </si>
  <si>
    <t>Fixline</t>
  </si>
  <si>
    <t>Classicline</t>
  </si>
  <si>
    <t>26 - 39, 48 - 49, 55 - 57, 63 - 73, 80 - 85, 90 - 95</t>
  </si>
  <si>
    <t>74 - 79, 86 - 89, 96 - 99</t>
  </si>
  <si>
    <t>10 - 49, 70 - 99</t>
  </si>
  <si>
    <t>10 - 19, 23</t>
  </si>
  <si>
    <t>20 - 22, 24 - 28, 30 - 32, 34, 35, 40 - 46, 54 - 59</t>
  </si>
  <si>
    <t>29, 33, 36 - 39, 47 - 53, 60 - 71, 76 - 79, 84 - 89</t>
  </si>
  <si>
    <t>72 - 75, 80 - 83, 90 - 99</t>
  </si>
  <si>
    <t>70, 75, 81 - 88</t>
  </si>
  <si>
    <t>74, 76, 89</t>
  </si>
  <si>
    <t>50 - 57, 60, 63, 64, 80, 81, 83, 86 - 89</t>
  </si>
  <si>
    <t>25 - 38, 40 - 49, 61, 62</t>
  </si>
  <si>
    <t>10 - 24, 39, 65 - 69</t>
  </si>
  <si>
    <t>70 - 77, 94</t>
  </si>
  <si>
    <t>10 - 19, 31, 51</t>
  </si>
  <si>
    <t>32 - 35, 40 - 49</t>
  </si>
  <si>
    <t>20 - 23, 52 - 53</t>
  </si>
  <si>
    <t>59 - 69, 76</t>
  </si>
  <si>
    <t>70 - 75, 77 - 79</t>
  </si>
  <si>
    <t>40 - 42, 44 - 53, 58</t>
  </si>
  <si>
    <t>32 - 33, 54 - 57, 59</t>
  </si>
  <si>
    <t>26 - 28,  30 - 31, 34 - 37, 60 - 69, 76</t>
  </si>
  <si>
    <t>20 - 22,  29, 38, 70 - 72, 74, 75, 77, 97 - 99</t>
  </si>
  <si>
    <t>06 - 08, 19, 23 - 25, 39, 73, 78 - 79, 86 - 92, 95 - 96</t>
  </si>
  <si>
    <t>01 - 04,  09, 10, 12 - 18, 80 - 85, 93 - 94</t>
  </si>
  <si>
    <t>10 - 36, 38 - 49</t>
  </si>
  <si>
    <t>50 - 58, 60 - 68, 70 - 73, 87</t>
  </si>
  <si>
    <t>59, 69, 74 - 76, 78, 80 - 86, 88 - 89</t>
  </si>
  <si>
    <t>77, 79, 90 - 99</t>
  </si>
  <si>
    <t>08, 20, 28</t>
  </si>
  <si>
    <t>01, 05, 16, 17, 19, 25, 26, 31, 40, 43, 45, 48</t>
  </si>
  <si>
    <t>02, 09, 12, 13, 22, 34, 39, 42, 44, 46, 47, 50</t>
  </si>
  <si>
    <t>03, 04, 06, 10, 11, 14, 15, 18, 21, 23, 24, 27, 29, 30, 32, 33, 36, 37, 41, 49</t>
  </si>
  <si>
    <t>10 - 15, 74 - 76</t>
  </si>
  <si>
    <t>30 - 32, 41 - 46, 48 - 49, 69 - 73, 78 - 91</t>
  </si>
  <si>
    <t>20 - 21, 29, 40, 50 - 51, 60 - 68</t>
  </si>
  <si>
    <t>92 - 94</t>
  </si>
  <si>
    <t>60, 75, 77, 78, 92 - 95</t>
  </si>
  <si>
    <t>02, 08, 10, 14, 27, 28, 45, 51, 62, 76, 80, 89, 91</t>
  </si>
  <si>
    <t>01, 03, 18, 21, 25, 35 - 37, 39, 41, 42, 44, 49, 50, 52 - 55, 57 - 59, 61, 67 - 72, 79, 85, 86, 88, 90</t>
  </si>
  <si>
    <t>15 - 17, 19, 22 - 24, 29, 43, 56, 63, 87</t>
  </si>
  <si>
    <t>04, 05, 07, 12, 26, 33, 38, 46 - 48, 73, 74, 81, 82, 84</t>
  </si>
  <si>
    <t>06, 09, 11, 13, 30 - 32, 34, 40, 64 - 66, 83, 98</t>
  </si>
  <si>
    <t>00 - 64</t>
  </si>
  <si>
    <t>65 - 87</t>
  </si>
  <si>
    <t>88 - 92</t>
  </si>
  <si>
    <t>93 - 97</t>
  </si>
  <si>
    <t>10 - 19, 54 - 57</t>
  </si>
  <si>
    <t>20 - 22, 25 - 27, 30 - 38,  40 - 43, 50, 52, 53, 58 - 69</t>
  </si>
  <si>
    <t>46 - 49, 83, 87 - 89, 93 - 99</t>
  </si>
  <si>
    <t>10 - 12, 20 - 26, 28, 29, 80, 81, 90</t>
  </si>
  <si>
    <t>27, 50 - 59, 61 - 63, 66 - 69, 76</t>
  </si>
  <si>
    <t>34 - 45, 64, 65, 70 - 75, 77 - 79, 86</t>
  </si>
  <si>
    <t>22 - 31, 37, 39 - 41, 50, 51</t>
  </si>
  <si>
    <t>32 - 34, 36, 38, 42 - 48, 52 - 57</t>
  </si>
  <si>
    <t>00 - 30</t>
  </si>
  <si>
    <t>31 - 71, 74, 82, 83</t>
  </si>
  <si>
    <t>72, 73, 75 - 81, 84 - 99</t>
  </si>
  <si>
    <t>22 - 49</t>
  </si>
  <si>
    <t>10 - 19, 26 - 28, 40 - 43</t>
  </si>
  <si>
    <t>20, 21, 25, 29, 37, 38, 44 - 54, 70 - 89</t>
  </si>
  <si>
    <t>22 - 24, 30 - 36, 60 - 64</t>
  </si>
  <si>
    <t>00 - 05, 40, 41, 50 - 56, 70 - 74, 90 - 95</t>
  </si>
  <si>
    <t>06 - 09, 20, 21, 24 - 32, 42 - 49, 57 - 69, 75 - 78, 96 - 99</t>
  </si>
  <si>
    <t>10 - 19,  22, 23,  33 - 39, 80 - 89</t>
  </si>
  <si>
    <t>01 - 08, 10, 13, 14, 91 - 99</t>
  </si>
  <si>
    <t>11 - 12, 20 - 24, 30 - 33, 40, 45, 51, 81, 82</t>
  </si>
  <si>
    <t>50, 52 - 55, 60 - 62, 70 - 73, 80, 90</t>
  </si>
  <si>
    <t>20 - 27</t>
  </si>
  <si>
    <t>28 - 39, 52 - 59</t>
  </si>
  <si>
    <t>10 - 19, 40 - 47, 50, 51</t>
  </si>
  <si>
    <t>11000-115649</t>
  </si>
  <si>
    <t>22, 26000 - 263719</t>
  </si>
  <si>
    <t>12 - 15, 23 - 233359, 32320 - 349999</t>
  </si>
  <si>
    <t>32 - 323119, 35 - 352739</t>
  </si>
  <si>
    <t xml:space="preserve">24, 25, 27 - 31, 35280-35999 </t>
  </si>
  <si>
    <t>16 - 21, 36 - 39</t>
  </si>
  <si>
    <t>01 - 09, 81 - 85</t>
  </si>
  <si>
    <t>10 - 14, 20 - 23, 40, 90 - 92</t>
  </si>
  <si>
    <t>30 - 33, 41, 42, 50 - 52, 60 - 63, 80 - 83</t>
  </si>
  <si>
    <t>Country Code</t>
  </si>
  <si>
    <t>Country Zone</t>
  </si>
  <si>
    <t>Maut</t>
  </si>
  <si>
    <t>Country Index</t>
  </si>
  <si>
    <t>Haz surcharge</t>
  </si>
  <si>
    <t>CC+Zone</t>
  </si>
  <si>
    <t>Grid Column</t>
  </si>
  <si>
    <t>weightcheck:</t>
  </si>
  <si>
    <t>delivery place:</t>
  </si>
  <si>
    <t>fuel surcharge:</t>
  </si>
  <si>
    <t>Haz switch</t>
  </si>
  <si>
    <t>Documents</t>
  </si>
  <si>
    <t>Product</t>
  </si>
  <si>
    <t>BT</t>
  </si>
  <si>
    <t>UK Zone 1 postcodes BL, BR, DA, M, ME, MK, NN, OL, RM, WA</t>
  </si>
  <si>
    <t>UK Zone 2 postcodes AL, B, CM, CR,CV, E, HD, HP, HX, IG, LE, LU, OX, SE, SG, SK, SM, SS, WN</t>
  </si>
  <si>
    <t>UK Zone 3 postcodes BB, BD, BN,CB, CH, CO, CT, CW, DE, DN, DY, EC, EN, FY, GL, GU, HA, HR, HU, KT, L, LS, N, NG, NW, PE, PR, RG, RH, S, SL, ST, SW, TF, TN, TW, UB, W, WC, WD, WF, WR, WS, WV</t>
  </si>
  <si>
    <t>UK Zone 4 postcodes BA, BH, BS, DT, IP, LA, LL, NR,  PO, SN, SO, SP</t>
  </si>
  <si>
    <t>UK Zone 5 postcodes CF, HG, LN, NP, YO</t>
  </si>
  <si>
    <t>UK Zone 7 postcodes EH, EX, KA, ML,PL, SR, TA, TD, TQ, TR, TS</t>
  </si>
  <si>
    <t>UK Zone 8 postcodes AB, DD, FK, G, IV, KY, PA, PH</t>
  </si>
  <si>
    <t>UK Zone 9 postcodes BT, GY, HS, IM, JE, KW, ZE</t>
  </si>
  <si>
    <t>UK Zone 6 postcodes CA, DG, DH, DL, LD, NE, SA, SY</t>
  </si>
  <si>
    <t>Import</t>
  </si>
  <si>
    <t>Export</t>
  </si>
  <si>
    <t>Imp/Exp</t>
  </si>
  <si>
    <t>Height (cm)</t>
  </si>
  <si>
    <t>Width (cm)</t>
  </si>
  <si>
    <t>Lenght (cm)</t>
  </si>
  <si>
    <t>Enter Shipment details</t>
  </si>
  <si>
    <t>QUOTATION SUMMARY</t>
  </si>
  <si>
    <t>Collection from:</t>
  </si>
  <si>
    <t>Hazardous/Non-Hazardous:</t>
  </si>
  <si>
    <t>No. of Pkgs</t>
  </si>
  <si>
    <t>Actual weight</t>
  </si>
  <si>
    <t>Volume</t>
  </si>
  <si>
    <t>Chargeable weight</t>
  </si>
  <si>
    <t>Volume basis 1 cubic metre = 250 kilogrammes</t>
  </si>
  <si>
    <t>DACHSER LTD, Unit 35 Edisons Park, Crossways, Dartford DA2 6QN</t>
  </si>
  <si>
    <t>Country:</t>
  </si>
  <si>
    <t>The quotation is prepared based on the information given and we reserve the right to amend the offfer if the details should change.  Price is based on Freight payable in UK.</t>
  </si>
  <si>
    <t>SELECT COUNTRY:</t>
  </si>
  <si>
    <t>SELECT POSTCODE ZONE:</t>
  </si>
  <si>
    <t>ENTER UK POSTCODE:</t>
  </si>
  <si>
    <t>SELECT OPTIONS:</t>
  </si>
  <si>
    <t>Customs Clearance</t>
  </si>
  <si>
    <t>Free delivered cleared</t>
  </si>
  <si>
    <t>Export NES/EX1 required</t>
  </si>
  <si>
    <t>Export NES/EX1 not required</t>
  </si>
  <si>
    <t>Length (cm)</t>
  </si>
  <si>
    <t>kgs
(per piece)</t>
  </si>
  <si>
    <t>TOTALS:</t>
  </si>
  <si>
    <t>NES/EX1 Export Customs Docs</t>
  </si>
  <si>
    <t>Spot quote:</t>
  </si>
  <si>
    <t>actual weight</t>
  </si>
  <si>
    <t>cbm weight</t>
  </si>
  <si>
    <t>chrbl weight</t>
  </si>
  <si>
    <t>totals</t>
  </si>
  <si>
    <t>weightband</t>
  </si>
  <si>
    <t>price</t>
  </si>
  <si>
    <t>50 - 79</t>
  </si>
  <si>
    <t>Total costs (excluding VAT)</t>
  </si>
  <si>
    <t>Discount</t>
  </si>
  <si>
    <t>Import Discounts</t>
  </si>
  <si>
    <t>Export Discounts</t>
  </si>
  <si>
    <t>(chargeable weight)</t>
  </si>
  <si>
    <t>30 - 33, 60, 82, 84, 85, 91, 92</t>
  </si>
  <si>
    <t>I</t>
  </si>
  <si>
    <t>LV</t>
  </si>
  <si>
    <t>LT</t>
  </si>
  <si>
    <t>SLO</t>
  </si>
  <si>
    <t>For Discount:</t>
  </si>
  <si>
    <t>HR1</t>
  </si>
  <si>
    <t>HR2</t>
  </si>
  <si>
    <t>HR3</t>
  </si>
  <si>
    <t>I1</t>
  </si>
  <si>
    <t>I2</t>
  </si>
  <si>
    <t>I3</t>
  </si>
  <si>
    <t>I4</t>
  </si>
  <si>
    <t>I5</t>
  </si>
  <si>
    <t>I6</t>
  </si>
  <si>
    <t>LV1</t>
  </si>
  <si>
    <t>LV2</t>
  </si>
  <si>
    <t>LV3</t>
  </si>
  <si>
    <t>LT1</t>
  </si>
  <si>
    <t>LT2</t>
  </si>
  <si>
    <t>LT3</t>
  </si>
  <si>
    <t>SLO1</t>
  </si>
  <si>
    <t>SLO2</t>
  </si>
  <si>
    <r>
      <t xml:space="preserve">PROHIBITED CARGO:  </t>
    </r>
    <r>
      <rPr>
        <b/>
        <sz val="8"/>
        <rFont val="Arial"/>
        <family val="2"/>
      </rPr>
      <t>PERSONAL EFFECTS, FURNITURE (UNLESS SUITABLY PACKED FOR ROADFREIGHT), WEAPONRY/MUNITIONS, TEMPERATURE-CONTROLLED GOODS, TOBACCO PRODUCTS, WHITE GOODS (FRIDGES/FREEZERS ETC.), JEWELLERY, WORKS OF ART, PAINTINGS &amp; SCULPTURES.  PLEASE CHECK WITH US BEFORE USING THIS QUOTE TOOL FOR ANY HIGH VALUE GOODS EXCEEDING £200,000.</t>
    </r>
  </si>
  <si>
    <t>We may not be able to offer an import service from this country, please call Dachser to check if price is applicable.</t>
  </si>
  <si>
    <t xml:space="preserve">10 - 29, 36, 37, 42, 43, 46 </t>
  </si>
  <si>
    <t>30 - 32, 35, 38 - 41, 44, 45, 47, 48</t>
  </si>
  <si>
    <t>02, 05, 06, 33, 34, 50 - 59</t>
  </si>
  <si>
    <t>00, 01, 03, 04, 60 - 67, 71, 86</t>
  </si>
  <si>
    <t xml:space="preserve">70, 72 - 76, 80 - 85, 87 - 89 </t>
  </si>
  <si>
    <t>60, 61, 63 - 77</t>
  </si>
  <si>
    <t>78 - 98  PLEASE CALL TO CONFIRM RATE, AS PRICES MAY BE SUBJECT TO CHANGE FOR THIS ZONE</t>
  </si>
  <si>
    <t>07-09, 90-98  PLEASE CALL TO CONFIRM RATE, AS PRICES MAY BE SUBJECT TO CHANGE FOR THIS ZONE</t>
  </si>
  <si>
    <t>80 - 99  PLEASE CALL TO CONFIRM RATE, AS PRICES MAY BE SUBJECT TO CHANGE FOR THIS ZONE</t>
  </si>
  <si>
    <t>37  - PLEASE CALL TO CONFIRM RATE, AS PRICES MAY BE SUBJECT TO CHANGE FOR THIS ZONE</t>
  </si>
  <si>
    <t>98 - 99  PLEASE CALL TO CONFIRM RATE, AS PRICES MAY BE SUBJECT TO CHANGE FOR THIS ZONE</t>
  </si>
  <si>
    <t>37 -  PLEASE CALL TO CONFIRM RATE, AS PRICES MAY BE SUBJECT TO CHANGE FOR THIS ZONE</t>
  </si>
  <si>
    <t>98 - 99   PLEASE CALL TO CONFIRM RATE, AS PRICES MAY BE SUBJECT TO CHANGE FOR THIS ZONE</t>
  </si>
  <si>
    <t>28, 29, 49, 70-74, 80-85</t>
  </si>
  <si>
    <r>
      <rPr>
        <b/>
        <sz val="9"/>
        <color rgb="FFFF0000"/>
        <rFont val="Arial"/>
        <family val="2"/>
      </rPr>
      <t>*</t>
    </r>
    <r>
      <rPr>
        <b/>
        <sz val="9"/>
        <rFont val="Arial"/>
        <family val="2"/>
      </rPr>
      <t>FUEL SURCHARGE RATE (%) :</t>
    </r>
  </si>
  <si>
    <r>
      <rPr>
        <b/>
        <sz val="9"/>
        <color rgb="FFFF0000"/>
        <rFont val="Arial"/>
        <family val="2"/>
      </rPr>
      <t>*</t>
    </r>
    <r>
      <rPr>
        <b/>
        <sz val="9"/>
        <rFont val="Arial"/>
        <family val="2"/>
      </rPr>
      <t>CURRENCY SURCHARGE RATE (%) :</t>
    </r>
  </si>
  <si>
    <t>Currency surcharge</t>
  </si>
  <si>
    <t>Please check with Dachser before using this tool for island collections/deliveries</t>
  </si>
  <si>
    <r>
      <rPr>
        <b/>
        <sz val="10"/>
        <color rgb="FFFF0000"/>
        <rFont val="Arial"/>
        <family val="2"/>
      </rPr>
      <t>*</t>
    </r>
    <r>
      <rPr>
        <b/>
        <sz val="10"/>
        <rFont val="Arial"/>
        <family val="2"/>
      </rPr>
      <t>Fuel &amp; currency surcharges will fluctuate on a monthly basis.  Please do not hesitate to contact us for the current months surcharge levels.</t>
    </r>
  </si>
  <si>
    <t>(subject to VAT at standard rate)</t>
  </si>
  <si>
    <t>Limerick, Leitrim, Rosscommon Tipperary, Waterford, Sligo, Mayo, Donegal, Kerry, Galway, Cork, Clare</t>
  </si>
  <si>
    <r>
      <t xml:space="preserve">NON-STACKABLE CARGO:   </t>
    </r>
    <r>
      <rPr>
        <b/>
        <sz val="8"/>
        <rFont val="Arial"/>
        <family val="2"/>
      </rPr>
      <t>THIS CALCULATOR TOOL CAN BE USED FOR NON-STACKABLE CARGO UP TO 4 EURO PLTS/1.6 LDM.   FOR NON-STACKABLE CONSIGNMENTS OVER THIS AMOUNT, PLEASE CALL US TO CHECK PRICING.</t>
    </r>
  </si>
  <si>
    <r>
      <t xml:space="preserve">SIZE/WEIGHT RESTRICTIONS:   </t>
    </r>
    <r>
      <rPr>
        <b/>
        <sz val="8"/>
        <rFont val="Arial"/>
        <family val="2"/>
      </rPr>
      <t>MAX DIMENSIONS/KGS FOR STANDARD CHARGES ARE 240 X 180 X 220 &amp; 1000 KGS PER PIECE (except where tail lift is required).  PLEASE CALL US TO CHECK IF YOU HAVE LARGER DIMENSIONS/KGS.</t>
    </r>
  </si>
  <si>
    <t>Your attention is drawn to the relevant standard terms and conditions of trading adopted by DACHSER Limited, which are incorporated into any contract entered into by the Company.  The relevant standard terms and conditions mean the most recently published edition of BIFA, RHA, CMR AND UKWA.  For further information, please go to: www.dachser.com/gb/en/General-Terms-Conditions_315.htm</t>
  </si>
  <si>
    <t>DACHSER accepts no liability for possible consequences arising in connection with the planned withdrawal of Great Britain from the European Union (Brexit) with regard to the provision of services owed by DACHSER. Should the performance of the contract no longer be possible for DACHSER or only possible under modified conditions, DACHSER expressly reserves the right to make appropriate adjustments or to withdraw-even partially-from the contract. DACHSER shall not be liable for any direct or indirect damage incurred by the contractual partner in connection with Brexit. Contractual partner shall indemnify DACHSER against all costs and damages of any kind (including claims by third parties) incurred by DACHSER in connection with the Brexit to the full extent on first demand.</t>
  </si>
  <si>
    <t>EUGB19</t>
  </si>
  <si>
    <r>
      <t xml:space="preserve">Dachser Import Rate Calculation Tool - Valid to: </t>
    </r>
    <r>
      <rPr>
        <b/>
        <u/>
        <sz val="12"/>
        <rFont val="Calibri"/>
        <family val="2"/>
        <scheme val="minor"/>
      </rPr>
      <t>31/01/2020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</si>
</sst>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quot;£&quot;* #,##0.00_-;_-&quot;£&quot;* &quot;-&quot;??_-;_-@_-"/>
    <numFmt numFmtId="164" formatCode="#,##0_ ;\-#,##0\ "/>
    <numFmt numFmtId="165" formatCode="#,##0.000_ ;\-#,##0.000\ "/>
    <numFmt numFmtId="166" formatCode="_-[$£-809]* #,##0.00_-;\-[$£-809]* #,##0.00_-;_-[$£-809]* &quot;-&quot;??_-;_-@_-"/>
    <numFmt numFmtId="167" formatCode="_-* #,##0.00\ _D_M_-;\-* #,##0.00\ _D_M_-;_-* &quot;-&quot;??\ _D_M_-;_-@_-"/>
  </numFmts>
  <fonts count="36"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indexed="8"/>
      <name val="MS Sans Serif"/>
      <family val="2"/>
    </font>
    <font>
      <b/>
      <sz val="12"/>
      <color indexed="8"/>
      <name val="Arial"/>
      <family val="2"/>
    </font>
    <font>
      <sz val="10"/>
      <name val="Arial"/>
      <family val="2"/>
    </font>
    <font>
      <sz val="18"/>
      <name val="Calibri"/>
      <family val="2"/>
      <scheme val="minor"/>
    </font>
    <font>
      <sz val="20"/>
      <name val="Calibri"/>
      <family val="2"/>
      <scheme val="minor"/>
    </font>
    <font>
      <b/>
      <sz val="9"/>
      <name val="Arial"/>
      <family val="2"/>
    </font>
    <font>
      <sz val="8"/>
      <name val="Arial"/>
      <family val="2"/>
    </font>
    <font>
      <sz val="9"/>
      <name val="Arial"/>
      <family val="2"/>
    </font>
    <font>
      <sz val="11"/>
      <name val="Arial"/>
      <family val="2"/>
    </font>
    <font>
      <sz val="10"/>
      <color rgb="FFFF0000"/>
      <name val="Arial"/>
      <family val="2"/>
    </font>
    <font>
      <b/>
      <sz val="9"/>
      <color indexed="12"/>
      <name val="Arial"/>
      <family val="2"/>
    </font>
    <font>
      <b/>
      <sz val="14"/>
      <name val="Arial"/>
      <family val="2"/>
    </font>
    <font>
      <u/>
      <sz val="10"/>
      <color indexed="12"/>
      <name val="Arial"/>
      <family val="2"/>
    </font>
    <font>
      <b/>
      <sz val="12"/>
      <name val="Arial"/>
      <family val="2"/>
    </font>
    <font>
      <b/>
      <sz val="11"/>
      <name val="Arial"/>
      <family val="2"/>
    </font>
    <font>
      <b/>
      <sz val="16"/>
      <name val="Arial"/>
      <family val="2"/>
    </font>
    <font>
      <b/>
      <u/>
      <sz val="10"/>
      <name val="Arial"/>
      <family val="2"/>
    </font>
    <font>
      <b/>
      <sz val="20"/>
      <name val="Calibri"/>
      <family val="2"/>
      <scheme val="minor"/>
    </font>
    <font>
      <b/>
      <sz val="11"/>
      <color theme="1"/>
      <name val="Calibri"/>
      <family val="2"/>
      <scheme val="minor"/>
    </font>
    <font>
      <b/>
      <u/>
      <sz val="20"/>
      <name val="Calibri"/>
      <family val="2"/>
      <scheme val="minor"/>
    </font>
    <font>
      <b/>
      <sz val="9"/>
      <color rgb="FFFF0000"/>
      <name val="Arial"/>
      <family val="2"/>
    </font>
    <font>
      <b/>
      <sz val="10"/>
      <color rgb="FFFF0000"/>
      <name val="Arial"/>
      <family val="2"/>
    </font>
    <font>
      <b/>
      <sz val="8"/>
      <name val="Arial"/>
      <family val="2"/>
    </font>
    <font>
      <b/>
      <sz val="8"/>
      <color indexed="12"/>
      <name val="Arial"/>
      <family val="2"/>
    </font>
    <font>
      <sz val="8"/>
      <color indexed="81"/>
      <name val="Tahoma"/>
      <family val="2"/>
    </font>
    <font>
      <b/>
      <sz val="8"/>
      <color indexed="81"/>
      <name val="Tahoma"/>
      <family val="2"/>
    </font>
    <font>
      <sz val="10"/>
      <name val="Arial"/>
      <family val="2"/>
    </font>
    <font>
      <sz val="10"/>
      <name val="Arial"/>
      <family val="2"/>
    </font>
    <font>
      <b/>
      <sz val="8"/>
      <color rgb="FFFF0000"/>
      <name val="Arial"/>
      <family val="2"/>
    </font>
    <font>
      <b/>
      <sz val="8.5"/>
      <color rgb="FFFF0000"/>
      <name val="Arial"/>
      <family val="2"/>
    </font>
    <font>
      <b/>
      <i/>
      <sz val="10"/>
      <name val="Arial"/>
      <family val="2"/>
    </font>
    <font>
      <b/>
      <u/>
      <sz val="12"/>
      <name val="Calibri"/>
      <family val="2"/>
      <scheme val="minor"/>
    </font>
  </fonts>
  <fills count="9">
    <fill>
      <patternFill patternType="none"/>
    </fill>
    <fill>
      <patternFill patternType="gray125"/>
    </fill>
    <fill>
      <patternFill patternType="solid">
        <fgColor indexed="22"/>
        <bgColor indexed="64"/>
      </patternFill>
    </fill>
    <fill>
      <patternFill patternType="solid">
        <fgColor indexed="41"/>
        <bgColor indexed="64"/>
      </patternFill>
    </fill>
    <fill>
      <patternFill patternType="solid">
        <fgColor theme="0" tint="-0.14999847407452621"/>
        <bgColor indexed="64"/>
      </patternFill>
    </fill>
    <fill>
      <patternFill patternType="solid">
        <fgColor rgb="FFFFFFCC"/>
      </patternFill>
    </fill>
    <fill>
      <patternFill patternType="solid">
        <fgColor rgb="FFFFFFCC"/>
        <bgColor indexed="64"/>
      </patternFill>
    </fill>
    <fill>
      <patternFill patternType="solid">
        <fgColor theme="0"/>
        <bgColor indexed="64"/>
      </patternFill>
    </fill>
    <fill>
      <patternFill patternType="solid">
        <fgColor theme="4" tint="0.59999389629810485"/>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double">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diagonal/>
    </border>
    <border>
      <left style="double">
        <color theme="1" tint="0.14996795556505021"/>
      </left>
      <right style="double">
        <color theme="1" tint="0.14996795556505021"/>
      </right>
      <top style="double">
        <color theme="1" tint="0.14996795556505021"/>
      </top>
      <bottom style="double">
        <color theme="1" tint="0.14996795556505021"/>
      </bottom>
      <diagonal/>
    </border>
  </borders>
  <cellStyleXfs count="15">
    <xf numFmtId="0" fontId="0" fillId="0" borderId="0"/>
    <xf numFmtId="0" fontId="4" fillId="0" borderId="0"/>
    <xf numFmtId="0" fontId="6" fillId="0" borderId="0"/>
    <xf numFmtId="44" fontId="2" fillId="0" borderId="0" applyFont="0" applyFill="0" applyBorder="0" applyAlignment="0" applyProtection="0"/>
    <xf numFmtId="0" fontId="12" fillId="0" borderId="0"/>
    <xf numFmtId="167" fontId="12" fillId="0" borderId="0" applyFont="0" applyFill="0" applyBorder="0" applyAlignment="0" applyProtection="0"/>
    <xf numFmtId="0" fontId="16" fillId="0" borderId="0" applyNumberFormat="0" applyFill="0" applyBorder="0" applyAlignment="0" applyProtection="0">
      <alignment vertical="top"/>
      <protection locked="0"/>
    </xf>
    <xf numFmtId="3" fontId="2" fillId="0" borderId="0" applyFont="0" applyFill="0" applyBorder="0" applyAlignment="0" applyProtection="0"/>
    <xf numFmtId="0" fontId="1" fillId="0" borderId="0"/>
    <xf numFmtId="0" fontId="12" fillId="0" borderId="0"/>
    <xf numFmtId="0" fontId="2" fillId="0" borderId="0"/>
    <xf numFmtId="0" fontId="30" fillId="0" borderId="0"/>
    <xf numFmtId="0" fontId="31" fillId="0" borderId="0"/>
    <xf numFmtId="0" fontId="2" fillId="0" borderId="0"/>
    <xf numFmtId="0" fontId="2" fillId="0" borderId="0"/>
  </cellStyleXfs>
  <cellXfs count="204">
    <xf numFmtId="0" fontId="0" fillId="0" borderId="0" xfId="0"/>
    <xf numFmtId="0" fontId="0" fillId="0" borderId="2" xfId="0" applyBorder="1"/>
    <xf numFmtId="0" fontId="2" fillId="0" borderId="0" xfId="0" applyFont="1"/>
    <xf numFmtId="0" fontId="2" fillId="0" borderId="2" xfId="0" applyFont="1" applyBorder="1"/>
    <xf numFmtId="0" fontId="0" fillId="0" borderId="0" xfId="0" applyFill="1"/>
    <xf numFmtId="0" fontId="0" fillId="0" borderId="2" xfId="0" applyFill="1" applyBorder="1" applyAlignment="1">
      <alignment wrapText="1"/>
    </xf>
    <xf numFmtId="0" fontId="0" fillId="0" borderId="2" xfId="0" applyBorder="1" applyAlignment="1">
      <alignment wrapText="1"/>
    </xf>
    <xf numFmtId="0" fontId="12" fillId="2" borderId="1" xfId="4" applyFont="1" applyFill="1" applyBorder="1" applyAlignment="1">
      <alignment horizontal="center"/>
    </xf>
    <xf numFmtId="0" fontId="2" fillId="0" borderId="2" xfId="0" applyFont="1" applyBorder="1" applyAlignment="1">
      <alignment wrapText="1"/>
    </xf>
    <xf numFmtId="0" fontId="2" fillId="0" borderId="2" xfId="0" applyFont="1" applyFill="1" applyBorder="1" applyAlignment="1">
      <alignment wrapText="1"/>
    </xf>
    <xf numFmtId="0" fontId="0" fillId="0" borderId="2" xfId="0" applyFont="1" applyFill="1" applyBorder="1"/>
    <xf numFmtId="0" fontId="0" fillId="0" borderId="0" xfId="0" applyBorder="1"/>
    <xf numFmtId="0" fontId="6" fillId="4" borderId="0" xfId="2" applyFill="1" applyProtection="1"/>
    <xf numFmtId="0" fontId="3" fillId="4" borderId="0" xfId="2" applyFont="1" applyFill="1" applyAlignment="1" applyProtection="1">
      <alignment horizontal="right" vertical="center"/>
    </xf>
    <xf numFmtId="0" fontId="3" fillId="4" borderId="0" xfId="2" applyFont="1" applyFill="1" applyBorder="1" applyAlignment="1" applyProtection="1">
      <alignment horizontal="center" wrapText="1"/>
    </xf>
    <xf numFmtId="0" fontId="3" fillId="4" borderId="0" xfId="2" applyFont="1" applyFill="1" applyAlignment="1" applyProtection="1">
      <alignment horizontal="right"/>
    </xf>
    <xf numFmtId="0" fontId="3" fillId="4" borderId="0" xfId="2" applyFont="1" applyFill="1" applyBorder="1" applyAlignment="1" applyProtection="1">
      <alignment horizontal="center"/>
    </xf>
    <xf numFmtId="0" fontId="3" fillId="4" borderId="0" xfId="2" applyFont="1" applyFill="1" applyAlignment="1" applyProtection="1">
      <alignment horizontal="left"/>
    </xf>
    <xf numFmtId="1" fontId="12" fillId="4" borderId="1" xfId="4" applyNumberFormat="1" applyFont="1" applyFill="1" applyBorder="1" applyAlignment="1" applyProtection="1">
      <alignment horizontal="center"/>
    </xf>
    <xf numFmtId="0" fontId="12" fillId="4" borderId="0" xfId="4" applyFont="1" applyFill="1" applyBorder="1" applyAlignment="1" applyProtection="1">
      <alignment horizontal="center"/>
    </xf>
    <xf numFmtId="0" fontId="13" fillId="4" borderId="0" xfId="2" applyFont="1" applyFill="1" applyProtection="1"/>
    <xf numFmtId="0" fontId="14" fillId="4" borderId="0" xfId="2" applyFont="1" applyFill="1" applyBorder="1" applyAlignment="1" applyProtection="1">
      <alignment vertical="center" wrapText="1"/>
    </xf>
    <xf numFmtId="166" fontId="3" fillId="4" borderId="0" xfId="2" applyNumberFormat="1" applyFont="1" applyFill="1" applyBorder="1" applyAlignment="1" applyProtection="1"/>
    <xf numFmtId="0" fontId="2" fillId="4" borderId="0" xfId="2" applyFont="1" applyFill="1" applyProtection="1"/>
    <xf numFmtId="0" fontId="18" fillId="4" borderId="0" xfId="4" applyFont="1" applyFill="1" applyBorder="1" applyAlignment="1" applyProtection="1">
      <alignment horizontal="center"/>
    </xf>
    <xf numFmtId="12" fontId="14" fillId="4" borderId="0" xfId="2" applyNumberFormat="1" applyFont="1" applyFill="1" applyBorder="1" applyAlignment="1" applyProtection="1">
      <alignment vertical="center" wrapText="1"/>
    </xf>
    <xf numFmtId="0" fontId="6" fillId="4" borderId="0" xfId="2" applyFill="1" applyBorder="1" applyProtection="1"/>
    <xf numFmtId="0" fontId="3" fillId="4" borderId="0" xfId="2" applyFont="1" applyFill="1" applyBorder="1" applyAlignment="1" applyProtection="1">
      <alignment horizontal="left"/>
    </xf>
    <xf numFmtId="0" fontId="2" fillId="4" borderId="0" xfId="2" applyFont="1" applyFill="1" applyBorder="1" applyProtection="1"/>
    <xf numFmtId="0" fontId="22" fillId="0" borderId="2" xfId="0" applyFont="1" applyBorder="1"/>
    <xf numFmtId="0" fontId="0" fillId="0" borderId="2" xfId="0" applyFill="1" applyBorder="1"/>
    <xf numFmtId="0" fontId="5" fillId="0" borderId="2" xfId="1" applyFont="1" applyFill="1" applyBorder="1" applyAlignment="1">
      <alignment horizontal="left" wrapText="1"/>
    </xf>
    <xf numFmtId="0" fontId="2" fillId="0" borderId="0" xfId="10" applyProtection="1"/>
    <xf numFmtId="0" fontId="15" fillId="0" borderId="0" xfId="10" applyFont="1" applyAlignment="1" applyProtection="1">
      <alignment horizontal="right"/>
    </xf>
    <xf numFmtId="0" fontId="3" fillId="0" borderId="2" xfId="10" applyFont="1" applyBorder="1" applyAlignment="1" applyProtection="1">
      <alignment horizontal="center"/>
    </xf>
    <xf numFmtId="0" fontId="2" fillId="0" borderId="2" xfId="10" applyBorder="1" applyAlignment="1" applyProtection="1">
      <alignment horizontal="center"/>
    </xf>
    <xf numFmtId="0" fontId="3" fillId="0" borderId="2" xfId="10" applyFont="1" applyBorder="1" applyAlignment="1" applyProtection="1">
      <alignment vertical="center"/>
    </xf>
    <xf numFmtId="0" fontId="2" fillId="0" borderId="0" xfId="10" applyAlignment="1" applyProtection="1">
      <alignment vertical="center"/>
    </xf>
    <xf numFmtId="0" fontId="9" fillId="0" borderId="2" xfId="10" applyFont="1" applyBorder="1" applyAlignment="1" applyProtection="1">
      <alignment vertical="center"/>
    </xf>
    <xf numFmtId="0" fontId="3" fillId="0" borderId="1" xfId="10" applyFont="1" applyBorder="1" applyAlignment="1" applyProtection="1">
      <alignment vertical="center"/>
    </xf>
    <xf numFmtId="0" fontId="2" fillId="0" borderId="15" xfId="10" applyBorder="1" applyAlignment="1" applyProtection="1">
      <alignment vertical="center"/>
    </xf>
    <xf numFmtId="0" fontId="3" fillId="0" borderId="3" xfId="10" applyFont="1" applyBorder="1" applyAlignment="1" applyProtection="1">
      <alignment vertical="center"/>
    </xf>
    <xf numFmtId="44" fontId="3" fillId="0" borderId="14" xfId="10" applyNumberFormat="1" applyFont="1" applyBorder="1" applyAlignment="1" applyProtection="1">
      <alignment vertical="center"/>
    </xf>
    <xf numFmtId="0" fontId="2" fillId="0" borderId="7" xfId="10" applyBorder="1" applyAlignment="1" applyProtection="1">
      <alignment vertical="center"/>
    </xf>
    <xf numFmtId="0" fontId="2" fillId="0" borderId="13" xfId="10" applyBorder="1" applyAlignment="1" applyProtection="1">
      <alignment vertical="center"/>
    </xf>
    <xf numFmtId="14" fontId="15" fillId="0" borderId="0" xfId="10" applyNumberFormat="1" applyFont="1" applyAlignment="1" applyProtection="1">
      <alignment horizontal="right"/>
    </xf>
    <xf numFmtId="0" fontId="19" fillId="0" borderId="0" xfId="10" applyFont="1" applyAlignment="1" applyProtection="1">
      <alignment horizontal="center"/>
    </xf>
    <xf numFmtId="166" fontId="2" fillId="4" borderId="0" xfId="2" applyNumberFormat="1" applyFont="1" applyFill="1" applyBorder="1" applyAlignment="1" applyProtection="1"/>
    <xf numFmtId="0" fontId="24" fillId="4" borderId="0" xfId="2" applyFont="1" applyFill="1" applyAlignment="1" applyProtection="1">
      <alignment vertical="center" wrapText="1"/>
    </xf>
    <xf numFmtId="0" fontId="3" fillId="4" borderId="0" xfId="2" applyFont="1" applyFill="1" applyAlignment="1" applyProtection="1"/>
    <xf numFmtId="0" fontId="3" fillId="4" borderId="9" xfId="2" applyFont="1" applyFill="1" applyBorder="1" applyAlignment="1" applyProtection="1"/>
    <xf numFmtId="0" fontId="6" fillId="4" borderId="0" xfId="2" applyFill="1" applyAlignment="1" applyProtection="1">
      <alignment vertical="center"/>
    </xf>
    <xf numFmtId="0" fontId="3" fillId="4" borderId="0" xfId="2" applyFont="1" applyFill="1" applyAlignment="1" applyProtection="1">
      <alignment horizontal="left" vertical="center"/>
    </xf>
    <xf numFmtId="0" fontId="3" fillId="4" borderId="0" xfId="2" applyFont="1" applyFill="1" applyAlignment="1" applyProtection="1">
      <alignment vertical="center"/>
    </xf>
    <xf numFmtId="0" fontId="3" fillId="4" borderId="9" xfId="2" applyFont="1" applyFill="1" applyBorder="1" applyAlignment="1" applyProtection="1">
      <alignment vertical="center"/>
    </xf>
    <xf numFmtId="166" fontId="3" fillId="4" borderId="2" xfId="2" applyNumberFormat="1" applyFont="1" applyFill="1" applyBorder="1" applyAlignment="1" applyProtection="1">
      <alignment horizontal="left" vertical="center"/>
    </xf>
    <xf numFmtId="0" fontId="2" fillId="4" borderId="0" xfId="2" applyFont="1" applyFill="1" applyBorder="1" applyAlignment="1" applyProtection="1">
      <alignment horizontal="left" vertical="center"/>
    </xf>
    <xf numFmtId="0" fontId="25" fillId="4" borderId="0" xfId="2" applyFont="1" applyFill="1" applyAlignment="1" applyProtection="1">
      <alignment vertical="center" wrapText="1"/>
    </xf>
    <xf numFmtId="166" fontId="2" fillId="4" borderId="0" xfId="2" applyNumberFormat="1" applyFont="1" applyFill="1" applyBorder="1" applyAlignment="1" applyProtection="1"/>
    <xf numFmtId="0" fontId="6" fillId="7" borderId="2" xfId="2" applyFill="1" applyBorder="1" applyAlignment="1" applyProtection="1">
      <alignment horizontal="center"/>
      <protection locked="0"/>
    </xf>
    <xf numFmtId="0" fontId="6" fillId="4" borderId="0" xfId="2" applyFill="1" applyAlignment="1" applyProtection="1">
      <alignment vertical="top"/>
    </xf>
    <xf numFmtId="166" fontId="3" fillId="4" borderId="0" xfId="2" applyNumberFormat="1" applyFont="1" applyFill="1" applyBorder="1" applyAlignment="1" applyProtection="1">
      <alignment horizontal="center" vertical="top"/>
    </xf>
    <xf numFmtId="164" fontId="6" fillId="4" borderId="0" xfId="2" applyNumberFormat="1" applyFill="1" applyBorder="1" applyAlignment="1" applyProtection="1"/>
    <xf numFmtId="0" fontId="2" fillId="4" borderId="0" xfId="2" applyFont="1" applyFill="1" applyAlignment="1" applyProtection="1">
      <alignment wrapText="1"/>
    </xf>
    <xf numFmtId="0" fontId="23" fillId="4" borderId="0" xfId="2" applyFont="1" applyFill="1" applyAlignment="1" applyProtection="1">
      <alignment vertical="top"/>
    </xf>
    <xf numFmtId="0" fontId="21" fillId="4" borderId="0" xfId="2" applyFont="1" applyFill="1" applyAlignment="1" applyProtection="1">
      <alignment vertical="top"/>
    </xf>
    <xf numFmtId="0" fontId="8" fillId="4" borderId="0" xfId="2" applyFont="1" applyFill="1" applyBorder="1" applyAlignment="1" applyProtection="1">
      <alignment vertical="top"/>
    </xf>
    <xf numFmtId="0" fontId="8" fillId="4" borderId="0" xfId="2" applyFont="1" applyFill="1" applyAlignment="1" applyProtection="1">
      <alignment vertical="top"/>
    </xf>
    <xf numFmtId="0" fontId="7" fillId="4" borderId="0" xfId="2" applyFont="1" applyFill="1" applyAlignment="1" applyProtection="1">
      <alignment vertical="top"/>
    </xf>
    <xf numFmtId="0" fontId="3" fillId="4" borderId="0" xfId="2" applyFont="1" applyFill="1" applyBorder="1" applyAlignment="1" applyProtection="1">
      <alignment horizontal="left" vertical="center"/>
    </xf>
    <xf numFmtId="0" fontId="21" fillId="4" borderId="0" xfId="2" applyFont="1" applyFill="1" applyAlignment="1" applyProtection="1"/>
    <xf numFmtId="0" fontId="8" fillId="4" borderId="0" xfId="2" applyFont="1" applyFill="1" applyBorder="1" applyAlignment="1" applyProtection="1"/>
    <xf numFmtId="0" fontId="8" fillId="4" borderId="0" xfId="2" applyFont="1" applyFill="1" applyAlignment="1" applyProtection="1"/>
    <xf numFmtId="0" fontId="7" fillId="4" borderId="0" xfId="2" applyFont="1" applyFill="1" applyAlignment="1" applyProtection="1"/>
    <xf numFmtId="0" fontId="3" fillId="4" borderId="0" xfId="2" applyFont="1" applyFill="1" applyBorder="1" applyAlignment="1" applyProtection="1">
      <alignment vertical="center"/>
    </xf>
    <xf numFmtId="0" fontId="3" fillId="4" borderId="0" xfId="2" applyFont="1" applyFill="1" applyBorder="1" applyAlignment="1" applyProtection="1"/>
    <xf numFmtId="0" fontId="6" fillId="4" borderId="0" xfId="2" applyFill="1" applyBorder="1" applyAlignment="1" applyProtection="1">
      <alignment horizontal="center"/>
    </xf>
    <xf numFmtId="0" fontId="20" fillId="4" borderId="0" xfId="2" applyFont="1" applyFill="1" applyBorder="1" applyAlignment="1" applyProtection="1">
      <alignment vertical="top"/>
    </xf>
    <xf numFmtId="0" fontId="10" fillId="4" borderId="0" xfId="2" applyFont="1" applyFill="1" applyAlignment="1" applyProtection="1">
      <alignment vertical="center"/>
    </xf>
    <xf numFmtId="0" fontId="6" fillId="4" borderId="0" xfId="2" applyFill="1" applyBorder="1" applyAlignment="1" applyProtection="1">
      <alignment horizontal="center" vertical="center"/>
    </xf>
    <xf numFmtId="0" fontId="12" fillId="4" borderId="1" xfId="4" applyFont="1" applyFill="1" applyBorder="1" applyAlignment="1" applyProtection="1">
      <alignment horizontal="center" vertical="center"/>
    </xf>
    <xf numFmtId="0" fontId="12" fillId="4" borderId="2" xfId="4" applyFont="1" applyFill="1" applyBorder="1" applyAlignment="1" applyProtection="1">
      <alignment horizontal="center" vertical="center"/>
    </xf>
    <xf numFmtId="0" fontId="12" fillId="4" borderId="0" xfId="4" applyFont="1" applyFill="1" applyBorder="1" applyAlignment="1" applyProtection="1">
      <alignment horizontal="center" vertical="center"/>
    </xf>
    <xf numFmtId="1" fontId="12" fillId="4" borderId="1" xfId="4" applyNumberFormat="1" applyFont="1" applyFill="1" applyBorder="1" applyAlignment="1" applyProtection="1">
      <alignment horizontal="center" vertical="center"/>
    </xf>
    <xf numFmtId="1" fontId="12" fillId="4" borderId="2" xfId="4" applyNumberFormat="1" applyFont="1" applyFill="1" applyBorder="1" applyAlignment="1" applyProtection="1">
      <alignment horizontal="center" vertical="center"/>
    </xf>
    <xf numFmtId="165" fontId="6" fillId="4" borderId="0" xfId="2" applyNumberFormat="1" applyFill="1" applyBorder="1" applyAlignment="1" applyProtection="1">
      <alignment vertical="center"/>
    </xf>
    <xf numFmtId="0" fontId="18" fillId="4" borderId="0" xfId="4" applyFont="1" applyFill="1" applyBorder="1" applyAlignment="1" applyProtection="1">
      <alignment horizontal="center" vertical="center"/>
    </xf>
    <xf numFmtId="1" fontId="12" fillId="4" borderId="2" xfId="4" applyNumberFormat="1" applyFont="1" applyFill="1" applyBorder="1" applyAlignment="1" applyProtection="1">
      <alignment horizontal="center"/>
    </xf>
    <xf numFmtId="0" fontId="12" fillId="4" borderId="2" xfId="4" applyFont="1" applyFill="1" applyBorder="1" applyAlignment="1" applyProtection="1">
      <alignment horizontal="center"/>
    </xf>
    <xf numFmtId="0" fontId="3" fillId="4" borderId="0" xfId="2" applyFont="1" applyFill="1" applyProtection="1"/>
    <xf numFmtId="0" fontId="22" fillId="0" borderId="0" xfId="0" applyFont="1"/>
    <xf numFmtId="0" fontId="0" fillId="0" borderId="0" xfId="0" applyFont="1"/>
    <xf numFmtId="0" fontId="2" fillId="4" borderId="2" xfId="2" applyFont="1" applyFill="1" applyBorder="1" applyAlignment="1" applyProtection="1">
      <alignment vertical="center"/>
    </xf>
    <xf numFmtId="0" fontId="6" fillId="4" borderId="2" xfId="2" applyFill="1" applyBorder="1" applyAlignment="1" applyProtection="1">
      <alignment vertical="center"/>
    </xf>
    <xf numFmtId="0" fontId="6" fillId="4" borderId="2" xfId="2" applyFill="1" applyBorder="1" applyProtection="1"/>
    <xf numFmtId="0" fontId="2" fillId="4" borderId="0" xfId="2" applyFont="1" applyFill="1" applyBorder="1" applyAlignment="1" applyProtection="1">
      <alignment horizontal="center" vertical="center"/>
    </xf>
    <xf numFmtId="0" fontId="6" fillId="7" borderId="17" xfId="2" applyFill="1" applyBorder="1" applyAlignment="1" applyProtection="1">
      <alignment horizontal="center"/>
      <protection locked="0"/>
    </xf>
    <xf numFmtId="0" fontId="6" fillId="4" borderId="0" xfId="2" applyFill="1" applyProtection="1">
      <protection locked="0"/>
    </xf>
    <xf numFmtId="164" fontId="6" fillId="4" borderId="0" xfId="2" applyNumberFormat="1" applyFill="1" applyBorder="1" applyAlignment="1" applyProtection="1">
      <protection locked="0"/>
    </xf>
    <xf numFmtId="0" fontId="6" fillId="4" borderId="0" xfId="2" applyFill="1" applyBorder="1" applyProtection="1">
      <protection locked="0"/>
    </xf>
    <xf numFmtId="0" fontId="3" fillId="0" borderId="9" xfId="10" applyFont="1" applyBorder="1" applyAlignment="1" applyProtection="1">
      <alignment vertical="center"/>
    </xf>
    <xf numFmtId="0" fontId="12" fillId="2" borderId="2" xfId="4" applyFont="1" applyFill="1" applyBorder="1" applyAlignment="1">
      <alignment horizontal="center"/>
    </xf>
    <xf numFmtId="0" fontId="2" fillId="7" borderId="5" xfId="2" applyFont="1" applyFill="1" applyBorder="1" applyAlignment="1" applyProtection="1">
      <alignment horizontal="left" vertical="center"/>
      <protection locked="0"/>
    </xf>
    <xf numFmtId="0" fontId="0" fillId="0" borderId="2" xfId="0" applyBorder="1" applyAlignment="1">
      <alignment horizontal="left"/>
    </xf>
    <xf numFmtId="0" fontId="0" fillId="0" borderId="2" xfId="0" applyFill="1" applyBorder="1" applyAlignment="1">
      <alignment horizontal="left"/>
    </xf>
    <xf numFmtId="0" fontId="0" fillId="3" borderId="2" xfId="0" applyFill="1" applyBorder="1"/>
    <xf numFmtId="10" fontId="0" fillId="0" borderId="0" xfId="0" applyNumberFormat="1"/>
    <xf numFmtId="0" fontId="2" fillId="0" borderId="6" xfId="0" applyFont="1" applyBorder="1" applyAlignment="1">
      <alignment wrapText="1"/>
    </xf>
    <xf numFmtId="0" fontId="0" fillId="0" borderId="6" xfId="0" applyBorder="1"/>
    <xf numFmtId="0" fontId="2" fillId="0" borderId="21" xfId="10" applyBorder="1" applyProtection="1"/>
    <xf numFmtId="0" fontId="18" fillId="0" borderId="6" xfId="10" applyFont="1" applyBorder="1" applyProtection="1"/>
    <xf numFmtId="0" fontId="2" fillId="0" borderId="6" xfId="10" applyBorder="1" applyProtection="1"/>
    <xf numFmtId="0" fontId="2" fillId="0" borderId="16" xfId="10" applyBorder="1" applyProtection="1"/>
    <xf numFmtId="0" fontId="3" fillId="7" borderId="2" xfId="2" applyFont="1" applyFill="1" applyBorder="1" applyAlignment="1" applyProtection="1">
      <alignment horizontal="center" vertical="center"/>
    </xf>
    <xf numFmtId="0" fontId="3" fillId="7" borderId="2" xfId="2" applyFont="1" applyFill="1" applyBorder="1" applyAlignment="1" applyProtection="1">
      <alignment horizontal="center" vertical="center" wrapText="1"/>
    </xf>
    <xf numFmtId="0" fontId="0" fillId="0" borderId="0" xfId="0" applyBorder="1" applyAlignment="1">
      <alignment horizontal="right"/>
    </xf>
    <xf numFmtId="0" fontId="2" fillId="0" borderId="6" xfId="0" applyFont="1" applyFill="1" applyBorder="1" applyAlignment="1">
      <alignment wrapText="1"/>
    </xf>
    <xf numFmtId="0" fontId="0" fillId="0" borderId="6" xfId="0" applyFont="1" applyFill="1" applyBorder="1"/>
    <xf numFmtId="0" fontId="9" fillId="4" borderId="0" xfId="10" applyFont="1" applyFill="1" applyBorder="1" applyAlignment="1" applyProtection="1">
      <alignment horizontal="right" vertical="center" indent="1"/>
    </xf>
    <xf numFmtId="0" fontId="2" fillId="7" borderId="22" xfId="10" applyFont="1" applyFill="1" applyBorder="1" applyAlignment="1" applyProtection="1">
      <alignment horizontal="center" vertical="center"/>
      <protection locked="0"/>
    </xf>
    <xf numFmtId="0" fontId="2" fillId="4" borderId="0" xfId="10" applyFill="1" applyProtection="1"/>
    <xf numFmtId="0" fontId="2" fillId="4" borderId="0" xfId="10" applyFont="1" applyFill="1" applyProtection="1"/>
    <xf numFmtId="0" fontId="32" fillId="4" borderId="0" xfId="10" applyFont="1" applyFill="1" applyBorder="1" applyAlignment="1" applyProtection="1">
      <alignment vertical="center" wrapText="1"/>
    </xf>
    <xf numFmtId="0" fontId="22" fillId="8" borderId="0" xfId="0" applyFont="1" applyFill="1" applyAlignment="1">
      <alignment horizontal="center" vertical="center"/>
    </xf>
    <xf numFmtId="0" fontId="22" fillId="0" borderId="0" xfId="0" applyFont="1" applyAlignment="1">
      <alignment horizontal="center"/>
    </xf>
    <xf numFmtId="2" fontId="0" fillId="0" borderId="0" xfId="0" applyNumberFormat="1" applyAlignment="1">
      <alignment horizontal="center"/>
    </xf>
    <xf numFmtId="0" fontId="0" fillId="0" borderId="0" xfId="0" applyAlignment="1">
      <alignment horizontal="center"/>
    </xf>
    <xf numFmtId="166" fontId="17" fillId="4" borderId="2" xfId="2" applyNumberFormat="1" applyFont="1" applyFill="1" applyBorder="1" applyAlignment="1" applyProtection="1">
      <alignment horizontal="left" vertical="center"/>
    </xf>
    <xf numFmtId="0" fontId="24" fillId="4" borderId="0" xfId="2" applyFont="1" applyFill="1" applyBorder="1" applyAlignment="1" applyProtection="1">
      <alignment vertical="top" wrapText="1"/>
    </xf>
    <xf numFmtId="0" fontId="33" fillId="4" borderId="0" xfId="2" applyFont="1" applyFill="1" applyBorder="1" applyAlignment="1" applyProtection="1">
      <alignment vertical="top" wrapText="1"/>
    </xf>
    <xf numFmtId="44" fontId="3" fillId="0" borderId="2" xfId="10" applyNumberFormat="1" applyFont="1" applyBorder="1" applyAlignment="1" applyProtection="1">
      <alignment vertical="center"/>
    </xf>
    <xf numFmtId="0" fontId="34" fillId="0" borderId="12" xfId="10" applyFont="1" applyBorder="1" applyAlignment="1" applyProtection="1">
      <alignment vertical="center"/>
    </xf>
    <xf numFmtId="0" fontId="2" fillId="4" borderId="0" xfId="10" applyFill="1" applyBorder="1" applyAlignment="1" applyProtection="1">
      <alignment horizontal="center"/>
    </xf>
    <xf numFmtId="0" fontId="27" fillId="5" borderId="2" xfId="0" applyFont="1" applyFill="1" applyBorder="1" applyAlignment="1" applyProtection="1">
      <alignment horizontal="left" vertical="top" wrapText="1"/>
    </xf>
    <xf numFmtId="0" fontId="33" fillId="4" borderId="3" xfId="10" applyFont="1" applyFill="1" applyBorder="1" applyAlignment="1" applyProtection="1">
      <alignment horizontal="center" vertical="center" wrapText="1"/>
    </xf>
    <xf numFmtId="0" fontId="33" fillId="4" borderId="0" xfId="10" applyFont="1" applyFill="1" applyBorder="1" applyAlignment="1" applyProtection="1">
      <alignment horizontal="center" vertical="center" wrapText="1"/>
    </xf>
    <xf numFmtId="0" fontId="10" fillId="4" borderId="0" xfId="10" applyFont="1" applyFill="1" applyAlignment="1" applyProtection="1">
      <alignment horizontal="center" vertical="top" wrapText="1"/>
    </xf>
    <xf numFmtId="0" fontId="26" fillId="4" borderId="0" xfId="10" applyFont="1" applyFill="1" applyAlignment="1" applyProtection="1">
      <alignment horizontal="center" vertical="top" wrapText="1"/>
    </xf>
    <xf numFmtId="0" fontId="3" fillId="4" borderId="0" xfId="10" applyFont="1" applyFill="1" applyAlignment="1" applyProtection="1">
      <alignment horizontal="center" vertical="top" wrapText="1"/>
    </xf>
    <xf numFmtId="0" fontId="33" fillId="4" borderId="3" xfId="10" applyFont="1" applyFill="1" applyBorder="1" applyAlignment="1" applyProtection="1">
      <alignment horizontal="left" vertical="center" wrapText="1"/>
    </xf>
    <xf numFmtId="0" fontId="33" fillId="4" borderId="0" xfId="10" applyFont="1" applyFill="1" applyBorder="1" applyAlignment="1" applyProtection="1">
      <alignment horizontal="left" vertical="center" wrapText="1"/>
    </xf>
    <xf numFmtId="0" fontId="33" fillId="4" borderId="0" xfId="2" applyFont="1" applyFill="1" applyBorder="1" applyAlignment="1" applyProtection="1">
      <alignment horizontal="left" vertical="center" wrapText="1" indent="2"/>
    </xf>
    <xf numFmtId="0" fontId="24" fillId="4" borderId="0" xfId="2" applyFont="1" applyFill="1" applyAlignment="1" applyProtection="1">
      <alignment horizontal="left" vertical="center" wrapText="1"/>
    </xf>
    <xf numFmtId="0" fontId="33" fillId="4" borderId="0" xfId="2" applyFont="1" applyFill="1" applyAlignment="1" applyProtection="1">
      <alignment horizontal="left" vertical="center" wrapText="1"/>
    </xf>
    <xf numFmtId="0" fontId="17" fillId="7" borderId="2" xfId="2" applyFont="1" applyFill="1" applyBorder="1" applyAlignment="1" applyProtection="1">
      <alignment horizontal="center" vertical="center"/>
    </xf>
    <xf numFmtId="0" fontId="27" fillId="5" borderId="2" xfId="0" applyFont="1" applyFill="1" applyBorder="1" applyAlignment="1" applyProtection="1">
      <alignment horizontal="left" vertical="center" wrapText="1"/>
    </xf>
    <xf numFmtId="0" fontId="27" fillId="5" borderId="10" xfId="0" applyFont="1" applyFill="1" applyBorder="1" applyAlignment="1" applyProtection="1">
      <alignment horizontal="left" vertical="center" wrapText="1"/>
    </xf>
    <xf numFmtId="0" fontId="27" fillId="5" borderId="11" xfId="0" applyFont="1" applyFill="1" applyBorder="1" applyAlignment="1" applyProtection="1">
      <alignment horizontal="left" vertical="center" wrapText="1"/>
    </xf>
    <xf numFmtId="0" fontId="27" fillId="5" borderId="8" xfId="0" applyFont="1" applyFill="1" applyBorder="1" applyAlignment="1" applyProtection="1">
      <alignment horizontal="left" vertical="center" wrapText="1"/>
    </xf>
    <xf numFmtId="0" fontId="27" fillId="5" borderId="3" xfId="0" applyFont="1" applyFill="1" applyBorder="1" applyAlignment="1" applyProtection="1">
      <alignment horizontal="left" vertical="center" wrapText="1"/>
    </xf>
    <xf numFmtId="0" fontId="27" fillId="5" borderId="0" xfId="0" applyFont="1" applyFill="1" applyBorder="1" applyAlignment="1" applyProtection="1">
      <alignment horizontal="left" vertical="center" wrapText="1"/>
    </xf>
    <xf numFmtId="0" fontId="27" fillId="5" borderId="9" xfId="0" applyFont="1" applyFill="1" applyBorder="1" applyAlignment="1" applyProtection="1">
      <alignment horizontal="left" vertical="center" wrapText="1"/>
    </xf>
    <xf numFmtId="0" fontId="27" fillId="5" borderId="12" xfId="0" applyFont="1" applyFill="1" applyBorder="1" applyAlignment="1" applyProtection="1">
      <alignment horizontal="left" vertical="center" wrapText="1"/>
    </xf>
    <xf numFmtId="0" fontId="27" fillId="5" borderId="7" xfId="0" applyFont="1" applyFill="1" applyBorder="1" applyAlignment="1" applyProtection="1">
      <alignment horizontal="left" vertical="center" wrapText="1"/>
    </xf>
    <xf numFmtId="0" fontId="27" fillId="5" borderId="13" xfId="0" applyFont="1" applyFill="1" applyBorder="1" applyAlignment="1" applyProtection="1">
      <alignment horizontal="left" vertical="center" wrapText="1"/>
    </xf>
    <xf numFmtId="0" fontId="3" fillId="6" borderId="18" xfId="2" applyNumberFormat="1" applyFont="1" applyFill="1" applyBorder="1" applyAlignment="1" applyProtection="1">
      <alignment horizontal="center"/>
    </xf>
    <xf numFmtId="0" fontId="3" fillId="6" borderId="19" xfId="2" applyNumberFormat="1" applyFont="1" applyFill="1" applyBorder="1" applyAlignment="1" applyProtection="1">
      <alignment horizontal="center"/>
    </xf>
    <xf numFmtId="0" fontId="3" fillId="6" borderId="12" xfId="2" applyNumberFormat="1" applyFont="1" applyFill="1" applyBorder="1" applyAlignment="1" applyProtection="1">
      <alignment horizontal="center"/>
    </xf>
    <xf numFmtId="0" fontId="3" fillId="6" borderId="13" xfId="2" applyNumberFormat="1" applyFont="1" applyFill="1" applyBorder="1" applyAlignment="1" applyProtection="1">
      <alignment horizontal="center"/>
    </xf>
    <xf numFmtId="0" fontId="3" fillId="6" borderId="20" xfId="2" applyNumberFormat="1" applyFont="1" applyFill="1" applyBorder="1" applyAlignment="1" applyProtection="1">
      <alignment horizontal="center" vertical="center" wrapText="1"/>
    </xf>
    <xf numFmtId="0" fontId="3" fillId="6" borderId="16" xfId="2" applyNumberFormat="1" applyFont="1" applyFill="1" applyBorder="1" applyAlignment="1" applyProtection="1">
      <alignment horizontal="center" vertical="center" wrapText="1"/>
    </xf>
    <xf numFmtId="0" fontId="11" fillId="0" borderId="0" xfId="10" applyFont="1" applyAlignment="1" applyProtection="1">
      <alignment horizontal="center"/>
    </xf>
    <xf numFmtId="0" fontId="17" fillId="0" borderId="0" xfId="10" applyFont="1" applyBorder="1" applyAlignment="1" applyProtection="1">
      <alignment horizontal="center" vertical="center"/>
    </xf>
    <xf numFmtId="0" fontId="3" fillId="0" borderId="0" xfId="10" applyFont="1" applyAlignment="1" applyProtection="1">
      <alignment horizontal="center"/>
    </xf>
    <xf numFmtId="0" fontId="2" fillId="0" borderId="10" xfId="10" applyBorder="1" applyAlignment="1" applyProtection="1">
      <alignment horizontal="left" vertical="center" wrapText="1"/>
    </xf>
    <xf numFmtId="0" fontId="2" fillId="0" borderId="11" xfId="10" applyBorder="1" applyAlignment="1" applyProtection="1">
      <alignment horizontal="left" vertical="center" wrapText="1"/>
    </xf>
    <xf numFmtId="0" fontId="2" fillId="0" borderId="8" xfId="10" applyBorder="1" applyAlignment="1" applyProtection="1">
      <alignment horizontal="left" vertical="center" wrapText="1"/>
    </xf>
    <xf numFmtId="0" fontId="2" fillId="0" borderId="3" xfId="10" applyBorder="1" applyAlignment="1" applyProtection="1">
      <alignment horizontal="left" vertical="center" wrapText="1"/>
    </xf>
    <xf numFmtId="0" fontId="2" fillId="0" borderId="0" xfId="10" applyBorder="1" applyAlignment="1" applyProtection="1">
      <alignment horizontal="left" vertical="center" wrapText="1"/>
    </xf>
    <xf numFmtId="0" fontId="2" fillId="0" borderId="9" xfId="10" applyBorder="1" applyAlignment="1" applyProtection="1">
      <alignment horizontal="left" vertical="center" wrapText="1"/>
    </xf>
    <xf numFmtId="0" fontId="2" fillId="0" borderId="12" xfId="10" applyBorder="1" applyAlignment="1" applyProtection="1">
      <alignment horizontal="left" vertical="center" wrapText="1"/>
    </xf>
    <xf numFmtId="0" fontId="2" fillId="0" borderId="7" xfId="10" applyBorder="1" applyAlignment="1" applyProtection="1">
      <alignment horizontal="left" vertical="center" wrapText="1"/>
    </xf>
    <xf numFmtId="0" fontId="2" fillId="0" borderId="13" xfId="10" applyBorder="1" applyAlignment="1" applyProtection="1">
      <alignment horizontal="left" vertical="center" wrapText="1"/>
    </xf>
    <xf numFmtId="0" fontId="10" fillId="0" borderId="0" xfId="10" applyFont="1" applyAlignment="1" applyProtection="1">
      <alignment horizontal="center" vertical="top" wrapText="1"/>
    </xf>
    <xf numFmtId="0" fontId="9" fillId="0" borderId="1" xfId="10" applyFont="1" applyBorder="1" applyAlignment="1" applyProtection="1">
      <alignment horizontal="left" vertical="center"/>
    </xf>
    <xf numFmtId="0" fontId="9" fillId="0" borderId="15" xfId="10" applyFont="1" applyBorder="1" applyAlignment="1" applyProtection="1">
      <alignment horizontal="left" vertical="center"/>
    </xf>
    <xf numFmtId="0" fontId="9" fillId="0" borderId="4" xfId="10" applyFont="1" applyBorder="1" applyAlignment="1" applyProtection="1">
      <alignment horizontal="left" vertical="center"/>
    </xf>
    <xf numFmtId="1" fontId="2" fillId="0" borderId="1" xfId="10" applyNumberFormat="1" applyFont="1" applyBorder="1" applyAlignment="1" applyProtection="1">
      <alignment horizontal="center" vertical="center"/>
    </xf>
    <xf numFmtId="1" fontId="2" fillId="0" borderId="4" xfId="10" applyNumberFormat="1" applyFont="1" applyBorder="1" applyAlignment="1" applyProtection="1">
      <alignment horizontal="center" vertical="center"/>
    </xf>
    <xf numFmtId="0" fontId="2" fillId="0" borderId="10" xfId="10" applyBorder="1" applyAlignment="1" applyProtection="1">
      <alignment horizontal="center" vertical="center" wrapText="1"/>
    </xf>
    <xf numFmtId="0" fontId="2" fillId="0" borderId="11" xfId="10" applyBorder="1" applyAlignment="1" applyProtection="1">
      <alignment horizontal="center" vertical="center" wrapText="1"/>
    </xf>
    <xf numFmtId="0" fontId="2" fillId="0" borderId="8" xfId="10" applyBorder="1" applyAlignment="1" applyProtection="1">
      <alignment horizontal="center" vertical="center" wrapText="1"/>
    </xf>
    <xf numFmtId="0" fontId="2" fillId="0" borderId="3" xfId="10" applyBorder="1" applyAlignment="1" applyProtection="1">
      <alignment horizontal="center" vertical="center" wrapText="1"/>
    </xf>
    <xf numFmtId="0" fontId="2" fillId="0" borderId="0" xfId="10" applyBorder="1" applyAlignment="1" applyProtection="1">
      <alignment horizontal="center" vertical="center" wrapText="1"/>
    </xf>
    <xf numFmtId="0" fontId="2" fillId="0" borderId="9" xfId="10" applyBorder="1" applyAlignment="1" applyProtection="1">
      <alignment horizontal="center" vertical="center" wrapText="1"/>
    </xf>
    <xf numFmtId="0" fontId="2" fillId="0" borderId="12" xfId="10" applyBorder="1" applyAlignment="1" applyProtection="1">
      <alignment horizontal="center" vertical="center" wrapText="1"/>
    </xf>
    <xf numFmtId="0" fontId="2" fillId="0" borderId="7" xfId="10" applyBorder="1" applyAlignment="1" applyProtection="1">
      <alignment horizontal="center" vertical="center" wrapText="1"/>
    </xf>
    <xf numFmtId="0" fontId="2" fillId="0" borderId="13" xfId="10" applyBorder="1" applyAlignment="1" applyProtection="1">
      <alignment horizontal="center" vertical="center" wrapText="1"/>
    </xf>
    <xf numFmtId="0" fontId="2" fillId="0" borderId="1" xfId="10" applyBorder="1" applyAlignment="1" applyProtection="1">
      <alignment horizontal="center" vertical="center"/>
    </xf>
    <xf numFmtId="0" fontId="2" fillId="0" borderId="4" xfId="10" applyBorder="1" applyAlignment="1" applyProtection="1">
      <alignment horizontal="center" vertical="center"/>
    </xf>
    <xf numFmtId="0" fontId="2" fillId="0" borderId="1" xfId="10" applyFont="1" applyBorder="1" applyAlignment="1" applyProtection="1">
      <alignment horizontal="center" vertical="center"/>
    </xf>
    <xf numFmtId="0" fontId="2" fillId="0" borderId="4" xfId="10" applyFont="1" applyBorder="1" applyAlignment="1" applyProtection="1">
      <alignment horizontal="center" vertical="center"/>
    </xf>
    <xf numFmtId="0" fontId="19" fillId="0" borderId="0" xfId="10" applyFont="1" applyAlignment="1" applyProtection="1">
      <alignment horizontal="center"/>
    </xf>
    <xf numFmtId="0" fontId="2" fillId="0" borderId="10" xfId="0" applyFont="1" applyBorder="1" applyAlignment="1" applyProtection="1">
      <alignment horizontal="left" vertical="center" wrapText="1"/>
    </xf>
    <xf numFmtId="0" fontId="2" fillId="0" borderId="11" xfId="0" applyFont="1" applyBorder="1" applyAlignment="1" applyProtection="1">
      <alignment horizontal="left" vertical="center" wrapText="1"/>
    </xf>
    <xf numFmtId="0" fontId="2" fillId="0" borderId="8" xfId="0" applyFont="1" applyBorder="1" applyAlignment="1" applyProtection="1">
      <alignment horizontal="left" vertical="center" wrapText="1"/>
    </xf>
    <xf numFmtId="0" fontId="2" fillId="0" borderId="3"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2" fillId="0" borderId="9" xfId="0" applyFont="1" applyBorder="1" applyAlignment="1" applyProtection="1">
      <alignment horizontal="left" vertical="center" wrapText="1"/>
    </xf>
    <xf numFmtId="0" fontId="2" fillId="0" borderId="12" xfId="0" applyFont="1" applyBorder="1" applyAlignment="1" applyProtection="1">
      <alignment horizontal="left" vertical="center" wrapText="1"/>
    </xf>
    <xf numFmtId="0" fontId="2" fillId="0" borderId="7" xfId="0" applyFont="1" applyBorder="1" applyAlignment="1" applyProtection="1">
      <alignment horizontal="left" vertical="center" wrapText="1"/>
    </xf>
    <xf numFmtId="0" fontId="2" fillId="0" borderId="13" xfId="0" applyFont="1" applyBorder="1" applyAlignment="1" applyProtection="1">
      <alignment horizontal="left" vertical="center" wrapText="1"/>
    </xf>
    <xf numFmtId="0" fontId="3" fillId="0" borderId="2" xfId="10" applyFont="1" applyBorder="1" applyAlignment="1" applyProtection="1">
      <alignment horizontal="center" vertical="center"/>
    </xf>
    <xf numFmtId="0" fontId="2" fillId="0" borderId="2" xfId="10" applyBorder="1" applyAlignment="1" applyProtection="1">
      <alignment horizontal="center" vertical="center"/>
    </xf>
  </cellXfs>
  <cellStyles count="15">
    <cellStyle name="Currency 2" xfId="3"/>
    <cellStyle name="Dezimal_A100kg08_Kalkulationsdatei_modifiziert" xfId="5"/>
    <cellStyle name="Hyperlink 2" xfId="6"/>
    <cellStyle name="Komma0" xfId="7"/>
    <cellStyle name="Normal" xfId="0" builtinId="0"/>
    <cellStyle name="Normal 2" xfId="2"/>
    <cellStyle name="Normal 2 2" xfId="10"/>
    <cellStyle name="Normal 3" xfId="8"/>
    <cellStyle name="Normal 4" xfId="11"/>
    <cellStyle name="Normal 5" xfId="12"/>
    <cellStyle name="Normal 5 2" xfId="13"/>
    <cellStyle name="Normal 6" xfId="14"/>
    <cellStyle name="Normal_belgium cost calculator" xfId="4"/>
    <cellStyle name="Standard_A100kg08_Kalkulationsdatei_modifiziert" xfId="9"/>
    <cellStyle name="Standard_Tabelle1" xfId="1"/>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Drop" dropLines="6" dropStyle="combo" dx="15" fmlaLink="I2" fmlaRange="'Grid and variables'!$T$2:$T$7" sel="1" val="0"/>
</file>

<file path=xl/ctrlProps/ctrlProp2.xml><?xml version="1.0" encoding="utf-8"?>
<formControlPr xmlns="http://schemas.microsoft.com/office/spreadsheetml/2009/9/main" objectType="Drop" dropLines="12" dropStyle="combo" dx="15" fmlaLink="E2" fmlaRange="'Grid and variables'!$P$10:$P$38" sel="2" val="0"/>
</file>

<file path=xl/ctrlProps/ctrlProp3.xml><?xml version="1.0" encoding="utf-8"?>
<formControlPr xmlns="http://schemas.microsoft.com/office/spreadsheetml/2009/9/main" objectType="List" dx="15" fmlaLink="L2" fmlaRange="$W$8:$W$9" sel="2" val="0"/>
</file>

<file path=xl/ctrlProps/ctrlProp4.xml><?xml version="1.0" encoding="utf-8"?>
<formControlPr xmlns="http://schemas.microsoft.com/office/spreadsheetml/2009/9/main" objectType="List" dx="15" fmlaLink="M2" fmlaRange="$Z$8:$Z$9" sel="1" val="0"/>
</file>

<file path=xl/ctrlProps/ctrlProp5.xml><?xml version="1.0" encoding="utf-8"?>
<formControlPr xmlns="http://schemas.microsoft.com/office/spreadsheetml/2009/9/main" objectType="List" dx="15" fmlaLink="P2" fmlaRange="$AF$8:$AF$9" sel="2" val="0"/>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15</xdr:col>
      <xdr:colOff>257175</xdr:colOff>
      <xdr:row>7</xdr:row>
      <xdr:rowOff>104775</xdr:rowOff>
    </xdr:from>
    <xdr:to>
      <xdr:col>15</xdr:col>
      <xdr:colOff>552450</xdr:colOff>
      <xdr:row>8</xdr:row>
      <xdr:rowOff>142875</xdr:rowOff>
    </xdr:to>
    <xdr:sp macro="" textlink="">
      <xdr:nvSpPr>
        <xdr:cNvPr id="2" name="Up Arrow 1"/>
        <xdr:cNvSpPr/>
      </xdr:nvSpPr>
      <xdr:spPr>
        <a:xfrm>
          <a:off x="8696325" y="1438275"/>
          <a:ext cx="295275" cy="2286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751415</xdr:colOff>
      <xdr:row>2</xdr:row>
      <xdr:rowOff>80435</xdr:rowOff>
    </xdr:from>
    <xdr:to>
      <xdr:col>12</xdr:col>
      <xdr:colOff>306917</xdr:colOff>
      <xdr:row>3</xdr:row>
      <xdr:rowOff>139702</xdr:rowOff>
    </xdr:to>
    <xdr:pic>
      <xdr:nvPicPr>
        <xdr:cNvPr id="4" name="Picture 11" descr="image001"/>
        <xdr:cNvPicPr>
          <a:picLocks noChangeAspect="1" noChangeArrowheads="1"/>
        </xdr:cNvPicPr>
      </xdr:nvPicPr>
      <xdr:blipFill>
        <a:blip xmlns:r="http://schemas.openxmlformats.org/officeDocument/2006/relationships" r:embed="rId1" cstate="print"/>
        <a:srcRect/>
        <a:stretch>
          <a:fillRect/>
        </a:stretch>
      </xdr:blipFill>
      <xdr:spPr bwMode="auto">
        <a:xfrm>
          <a:off x="7799915" y="80435"/>
          <a:ext cx="1651002" cy="516467"/>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3</xdr:col>
          <xdr:colOff>828675</xdr:colOff>
          <xdr:row>7</xdr:row>
          <xdr:rowOff>161925</xdr:rowOff>
        </xdr:from>
        <xdr:to>
          <xdr:col>11</xdr:col>
          <xdr:colOff>180975</xdr:colOff>
          <xdr:row>9</xdr:row>
          <xdr:rowOff>66675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838200</xdr:colOff>
          <xdr:row>6</xdr:row>
          <xdr:rowOff>19050</xdr:rowOff>
        </xdr:from>
        <xdr:to>
          <xdr:col>5</xdr:col>
          <xdr:colOff>485775</xdr:colOff>
          <xdr:row>7</xdr:row>
          <xdr:rowOff>9525</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24</xdr:row>
          <xdr:rowOff>123825</xdr:rowOff>
        </xdr:from>
        <xdr:to>
          <xdr:col>3</xdr:col>
          <xdr:colOff>723900</xdr:colOff>
          <xdr:row>26</xdr:row>
          <xdr:rowOff>66675</xdr:rowOff>
        </xdr:to>
        <xdr:sp macro="" textlink="">
          <xdr:nvSpPr>
            <xdr:cNvPr id="1027" name="List Box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30</xdr:row>
          <xdr:rowOff>161925</xdr:rowOff>
        </xdr:from>
        <xdr:to>
          <xdr:col>3</xdr:col>
          <xdr:colOff>742950</xdr:colOff>
          <xdr:row>32</xdr:row>
          <xdr:rowOff>104775</xdr:rowOff>
        </xdr:to>
        <xdr:sp macro="" textlink="">
          <xdr:nvSpPr>
            <xdr:cNvPr id="1028" name="List Box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28</xdr:row>
          <xdr:rowOff>95250</xdr:rowOff>
        </xdr:from>
        <xdr:to>
          <xdr:col>3</xdr:col>
          <xdr:colOff>742950</xdr:colOff>
          <xdr:row>30</xdr:row>
          <xdr:rowOff>38100</xdr:rowOff>
        </xdr:to>
        <xdr:sp macro="" textlink="">
          <xdr:nvSpPr>
            <xdr:cNvPr id="1029" name="List Box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419100</xdr:colOff>
      <xdr:row>4</xdr:row>
      <xdr:rowOff>0</xdr:rowOff>
    </xdr:to>
    <xdr:pic>
      <xdr:nvPicPr>
        <xdr:cNvPr id="2" name="Picture 4" descr="Intelligent Logistics Logo"/>
        <xdr:cNvPicPr>
          <a:picLocks noChangeAspect="1" noChangeArrowheads="1"/>
        </xdr:cNvPicPr>
      </xdr:nvPicPr>
      <xdr:blipFill>
        <a:blip xmlns:r="http://schemas.openxmlformats.org/officeDocument/2006/relationships" r:embed="rId1" cstate="print"/>
        <a:srcRect/>
        <a:stretch>
          <a:fillRect/>
        </a:stretch>
      </xdr:blipFill>
      <xdr:spPr bwMode="auto">
        <a:xfrm>
          <a:off x="57150" y="28575"/>
          <a:ext cx="2057400" cy="685800"/>
        </a:xfrm>
        <a:prstGeom prst="rect">
          <a:avLst/>
        </a:prstGeom>
        <a:noFill/>
        <a:ln w="9525">
          <a:noFill/>
          <a:miter lim="800000"/>
          <a:headEnd/>
          <a:tailEnd/>
        </a:ln>
      </xdr:spPr>
    </xdr:pic>
    <xdr:clientData/>
  </xdr:twoCellAnchor>
  <xdr:twoCellAnchor>
    <xdr:from>
      <xdr:col>0</xdr:col>
      <xdr:colOff>0</xdr:colOff>
      <xdr:row>37</xdr:row>
      <xdr:rowOff>0</xdr:rowOff>
    </xdr:from>
    <xdr:to>
      <xdr:col>0</xdr:col>
      <xdr:colOff>0</xdr:colOff>
      <xdr:row>37</xdr:row>
      <xdr:rowOff>0</xdr:rowOff>
    </xdr:to>
    <xdr:pic>
      <xdr:nvPicPr>
        <xdr:cNvPr id="3" name="Picture 6"/>
        <xdr:cNvPicPr>
          <a:picLocks noChangeAspect="1" noChangeArrowheads="1"/>
        </xdr:cNvPicPr>
      </xdr:nvPicPr>
      <xdr:blipFill>
        <a:blip xmlns:r="http://schemas.openxmlformats.org/officeDocument/2006/relationships" r:embed="rId2"/>
        <a:srcRect/>
        <a:stretch>
          <a:fillRect/>
        </a:stretch>
      </xdr:blipFill>
      <xdr:spPr bwMode="auto">
        <a:xfrm>
          <a:off x="0" y="7829550"/>
          <a:ext cx="0" cy="952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2.xml"/><Relationship Id="rId7" Type="http://schemas.openxmlformats.org/officeDocument/2006/relationships/ctrlProp" Target="../ctrlProps/ctrlProp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omments" Target="../comments2.xml"/><Relationship Id="rId4" Type="http://schemas.openxmlformats.org/officeDocument/2006/relationships/vmlDrawing" Target="../drawings/vmlDrawing2.vml"/><Relationship Id="rId9"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T417"/>
  <sheetViews>
    <sheetView topLeftCell="A73" workbookViewId="0">
      <selection activeCell="B79" sqref="B79"/>
    </sheetView>
  </sheetViews>
  <sheetFormatPr defaultRowHeight="15" x14ac:dyDescent="0.25"/>
  <cols>
    <col min="1" max="1" width="6.140625" customWidth="1"/>
    <col min="2" max="2" width="29.5703125" customWidth="1"/>
    <col min="3" max="3" width="6.7109375" bestFit="1" customWidth="1"/>
    <col min="4" max="4" width="4.140625" bestFit="1" customWidth="1"/>
    <col min="5" max="5" width="5.7109375" customWidth="1"/>
    <col min="6" max="6" width="4.28515625" customWidth="1"/>
    <col min="7" max="7" width="5.42578125" customWidth="1"/>
    <col min="8" max="8" width="4" bestFit="1" customWidth="1"/>
    <col min="9" max="10" width="4.28515625" bestFit="1" customWidth="1"/>
    <col min="11" max="11" width="4" bestFit="1" customWidth="1"/>
    <col min="12" max="12" width="20" bestFit="1" customWidth="1"/>
    <col min="13" max="13" width="20" customWidth="1"/>
    <col min="14" max="14" width="3" bestFit="1" customWidth="1"/>
    <col min="15" max="15" width="5" bestFit="1" customWidth="1"/>
    <col min="16" max="16" width="31.85546875" bestFit="1" customWidth="1"/>
    <col min="17" max="17" width="6.7109375" customWidth="1"/>
    <col min="18" max="18" width="30.5703125" customWidth="1"/>
  </cols>
  <sheetData>
    <row r="1" spans="1:20" x14ac:dyDescent="0.25">
      <c r="A1" s="29" t="s">
        <v>1</v>
      </c>
      <c r="B1" s="29" t="s">
        <v>2</v>
      </c>
      <c r="C1" s="29">
        <v>201</v>
      </c>
      <c r="D1" s="29">
        <v>202</v>
      </c>
      <c r="E1" s="29">
        <v>203</v>
      </c>
      <c r="F1" s="29">
        <v>204</v>
      </c>
      <c r="G1" s="29">
        <v>205</v>
      </c>
      <c r="H1" s="29">
        <v>206</v>
      </c>
      <c r="I1" s="29">
        <v>207</v>
      </c>
      <c r="J1" s="29">
        <v>208</v>
      </c>
      <c r="K1" s="29">
        <v>209</v>
      </c>
      <c r="L1" s="29" t="s">
        <v>0</v>
      </c>
      <c r="M1" s="11"/>
    </row>
    <row r="2" spans="1:20" x14ac:dyDescent="0.25">
      <c r="A2" s="1" t="s">
        <v>4</v>
      </c>
      <c r="B2" s="1" t="s">
        <v>5</v>
      </c>
      <c r="C2" s="1">
        <v>24</v>
      </c>
      <c r="D2" s="1">
        <v>26</v>
      </c>
      <c r="E2" s="1">
        <v>28</v>
      </c>
      <c r="F2" s="1">
        <v>30</v>
      </c>
      <c r="G2" s="1">
        <v>33</v>
      </c>
      <c r="H2" s="1">
        <v>36</v>
      </c>
      <c r="I2" s="1">
        <v>39</v>
      </c>
      <c r="J2" s="1">
        <v>42</v>
      </c>
      <c r="K2" s="1">
        <v>47</v>
      </c>
      <c r="L2" s="1" t="s">
        <v>3</v>
      </c>
      <c r="M2" s="11"/>
      <c r="N2">
        <v>1</v>
      </c>
      <c r="O2" t="str">
        <f>'Entry sheet'!$F$2&amp;'Grid and variables'!N2</f>
        <v>B1</v>
      </c>
      <c r="P2" t="str">
        <f t="shared" ref="P2:P7" si="0">VLOOKUP(O2,$A$2:$B$116,2,FALSE)</f>
        <v>10 - 49, 70 - 99</v>
      </c>
      <c r="Q2" t="str">
        <f>O2&amp;"  Postcodes  "&amp;P2</f>
        <v>B1  Postcodes  10 - 49, 70 - 99</v>
      </c>
      <c r="T2" t="str">
        <f>+IF(ISERROR(P2),"",Q2)</f>
        <v>B1  Postcodes  10 - 49, 70 - 99</v>
      </c>
    </row>
    <row r="3" spans="1:20" x14ac:dyDescent="0.25">
      <c r="A3" s="1" t="s">
        <v>6</v>
      </c>
      <c r="B3" s="1" t="s">
        <v>367</v>
      </c>
      <c r="C3" s="1">
        <v>30</v>
      </c>
      <c r="D3" s="1">
        <v>32</v>
      </c>
      <c r="E3" s="1">
        <v>34</v>
      </c>
      <c r="F3" s="1">
        <v>36</v>
      </c>
      <c r="G3" s="1">
        <v>39</v>
      </c>
      <c r="H3" s="1">
        <v>42</v>
      </c>
      <c r="I3" s="1">
        <v>45</v>
      </c>
      <c r="J3" s="1">
        <v>48</v>
      </c>
      <c r="K3" s="1">
        <v>53</v>
      </c>
      <c r="L3" s="1" t="s">
        <v>3</v>
      </c>
      <c r="M3" s="11"/>
      <c r="N3">
        <v>2</v>
      </c>
      <c r="O3" t="str">
        <f>'Entry sheet'!$F$2&amp;'Grid and variables'!N3</f>
        <v>B2</v>
      </c>
      <c r="P3" t="str">
        <f t="shared" si="0"/>
        <v>50 - 69</v>
      </c>
      <c r="Q3" t="str">
        <f t="shared" ref="Q3:Q7" si="1">O3&amp;"  Postcodes  "&amp;P3</f>
        <v>B2  Postcodes  50 - 69</v>
      </c>
      <c r="T3" t="str">
        <f t="shared" ref="T3:T7" si="2">+IF(ISERROR(P3),"",Q3)</f>
        <v>B2  Postcodes  50 - 69</v>
      </c>
    </row>
    <row r="4" spans="1:20" x14ac:dyDescent="0.25">
      <c r="A4" s="1" t="s">
        <v>7</v>
      </c>
      <c r="B4" s="1" t="s">
        <v>368</v>
      </c>
      <c r="C4" s="1">
        <v>32</v>
      </c>
      <c r="D4" s="1">
        <v>34</v>
      </c>
      <c r="E4" s="1">
        <v>36</v>
      </c>
      <c r="F4" s="1">
        <v>38</v>
      </c>
      <c r="G4" s="1">
        <v>41</v>
      </c>
      <c r="H4" s="1">
        <v>44</v>
      </c>
      <c r="I4" s="1">
        <v>47</v>
      </c>
      <c r="J4" s="1">
        <v>50</v>
      </c>
      <c r="K4" s="1">
        <v>55</v>
      </c>
      <c r="L4" s="1" t="s">
        <v>3</v>
      </c>
      <c r="M4" s="11"/>
      <c r="N4">
        <v>3</v>
      </c>
      <c r="O4" t="str">
        <f>'Entry sheet'!$F$2&amp;'Grid and variables'!N4</f>
        <v>B3</v>
      </c>
      <c r="P4" t="e">
        <f t="shared" si="0"/>
        <v>#N/A</v>
      </c>
      <c r="Q4" t="e">
        <f t="shared" si="1"/>
        <v>#N/A</v>
      </c>
      <c r="T4" t="str">
        <f t="shared" si="2"/>
        <v/>
      </c>
    </row>
    <row r="5" spans="1:20" x14ac:dyDescent="0.25">
      <c r="A5" s="1" t="s">
        <v>9</v>
      </c>
      <c r="B5" s="1" t="s">
        <v>369</v>
      </c>
      <c r="C5" s="1">
        <v>2</v>
      </c>
      <c r="D5" s="1">
        <v>4</v>
      </c>
      <c r="E5" s="1">
        <v>6</v>
      </c>
      <c r="F5" s="1">
        <v>8</v>
      </c>
      <c r="G5" s="1">
        <v>11</v>
      </c>
      <c r="H5" s="1">
        <v>14</v>
      </c>
      <c r="I5" s="1">
        <v>17</v>
      </c>
      <c r="J5" s="1">
        <v>20</v>
      </c>
      <c r="K5" s="1">
        <v>25</v>
      </c>
      <c r="L5" s="1" t="s">
        <v>8</v>
      </c>
      <c r="M5" s="11"/>
      <c r="N5">
        <v>4</v>
      </c>
      <c r="O5" t="str">
        <f>'Entry sheet'!$F$2&amp;'Grid and variables'!N5</f>
        <v>B4</v>
      </c>
      <c r="P5" t="e">
        <f t="shared" si="0"/>
        <v>#N/A</v>
      </c>
      <c r="Q5" t="e">
        <f t="shared" si="1"/>
        <v>#N/A</v>
      </c>
      <c r="T5" t="str">
        <f t="shared" si="2"/>
        <v/>
      </c>
    </row>
    <row r="6" spans="1:20" x14ac:dyDescent="0.25">
      <c r="A6" s="1" t="s">
        <v>10</v>
      </c>
      <c r="B6" s="1" t="s">
        <v>11</v>
      </c>
      <c r="C6" s="1">
        <v>4</v>
      </c>
      <c r="D6" s="1">
        <v>6</v>
      </c>
      <c r="E6" s="1">
        <v>8</v>
      </c>
      <c r="F6" s="1">
        <v>10</v>
      </c>
      <c r="G6" s="1">
        <v>13</v>
      </c>
      <c r="H6" s="1">
        <v>16</v>
      </c>
      <c r="I6" s="1">
        <v>19</v>
      </c>
      <c r="J6" s="1">
        <v>22</v>
      </c>
      <c r="K6" s="1">
        <v>27</v>
      </c>
      <c r="L6" s="1" t="s">
        <v>8</v>
      </c>
      <c r="M6" s="11"/>
      <c r="N6">
        <v>5</v>
      </c>
      <c r="O6" t="str">
        <f>'Entry sheet'!$F$2&amp;'Grid and variables'!N6</f>
        <v>B5</v>
      </c>
      <c r="P6" t="e">
        <f t="shared" si="0"/>
        <v>#N/A</v>
      </c>
      <c r="Q6" t="e">
        <f t="shared" si="1"/>
        <v>#N/A</v>
      </c>
      <c r="T6" t="str">
        <f t="shared" si="2"/>
        <v/>
      </c>
    </row>
    <row r="7" spans="1:20" x14ac:dyDescent="0.25">
      <c r="A7" s="1" t="s">
        <v>13</v>
      </c>
      <c r="B7" s="1" t="s">
        <v>370</v>
      </c>
      <c r="C7" s="1">
        <v>88</v>
      </c>
      <c r="D7" s="1">
        <v>90</v>
      </c>
      <c r="E7" s="1">
        <v>92</v>
      </c>
      <c r="F7" s="1">
        <v>94</v>
      </c>
      <c r="G7" s="1">
        <v>97</v>
      </c>
      <c r="H7" s="1">
        <v>100</v>
      </c>
      <c r="I7" s="1">
        <v>103</v>
      </c>
      <c r="J7" s="1">
        <v>106</v>
      </c>
      <c r="K7" s="1">
        <v>111</v>
      </c>
      <c r="L7" s="1" t="s">
        <v>12</v>
      </c>
      <c r="M7" s="11"/>
      <c r="N7">
        <v>6</v>
      </c>
      <c r="O7" t="str">
        <f>'Entry sheet'!$F$2&amp;'Grid and variables'!N7</f>
        <v>B6</v>
      </c>
      <c r="P7" t="e">
        <f t="shared" si="0"/>
        <v>#N/A</v>
      </c>
      <c r="Q7" t="e">
        <f t="shared" si="1"/>
        <v>#N/A</v>
      </c>
      <c r="T7" t="str">
        <f t="shared" si="2"/>
        <v/>
      </c>
    </row>
    <row r="8" spans="1:20" x14ac:dyDescent="0.25">
      <c r="A8" s="1" t="s">
        <v>14</v>
      </c>
      <c r="B8" s="1" t="s">
        <v>371</v>
      </c>
      <c r="C8" s="1">
        <v>90</v>
      </c>
      <c r="D8" s="1">
        <v>92</v>
      </c>
      <c r="E8" s="1">
        <v>94</v>
      </c>
      <c r="F8" s="1">
        <v>96</v>
      </c>
      <c r="G8" s="1">
        <v>99</v>
      </c>
      <c r="H8" s="1">
        <v>102</v>
      </c>
      <c r="I8" s="1">
        <v>105</v>
      </c>
      <c r="J8" s="1">
        <v>108</v>
      </c>
      <c r="K8" s="1">
        <v>113</v>
      </c>
      <c r="L8" s="1" t="s">
        <v>12</v>
      </c>
      <c r="M8" s="11"/>
    </row>
    <row r="9" spans="1:20" x14ac:dyDescent="0.25">
      <c r="A9" s="1" t="s">
        <v>15</v>
      </c>
      <c r="B9" s="1" t="s">
        <v>372</v>
      </c>
      <c r="C9" s="1">
        <v>92</v>
      </c>
      <c r="D9" s="1">
        <v>94</v>
      </c>
      <c r="E9" s="1">
        <v>96</v>
      </c>
      <c r="F9" s="1">
        <v>98</v>
      </c>
      <c r="G9" s="1">
        <v>101</v>
      </c>
      <c r="H9" s="1">
        <v>104</v>
      </c>
      <c r="I9" s="1">
        <v>107</v>
      </c>
      <c r="J9" s="1">
        <v>110</v>
      </c>
      <c r="K9" s="1">
        <v>115</v>
      </c>
      <c r="L9" s="1" t="s">
        <v>12</v>
      </c>
      <c r="M9" s="11"/>
    </row>
    <row r="10" spans="1:20" x14ac:dyDescent="0.25">
      <c r="A10" s="1" t="s">
        <v>16</v>
      </c>
      <c r="B10" s="1" t="s">
        <v>373</v>
      </c>
      <c r="C10" s="1">
        <v>94</v>
      </c>
      <c r="D10" s="1">
        <v>96</v>
      </c>
      <c r="E10" s="1">
        <v>98</v>
      </c>
      <c r="F10" s="1">
        <v>100</v>
      </c>
      <c r="G10" s="1">
        <v>103</v>
      </c>
      <c r="H10" s="1">
        <v>106</v>
      </c>
      <c r="I10" s="1">
        <v>109</v>
      </c>
      <c r="J10" s="1">
        <v>112</v>
      </c>
      <c r="K10" s="1">
        <v>117</v>
      </c>
      <c r="L10" s="1" t="s">
        <v>12</v>
      </c>
      <c r="M10" s="11"/>
      <c r="N10" s="6">
        <v>1</v>
      </c>
      <c r="O10" s="8" t="s">
        <v>152</v>
      </c>
      <c r="P10" s="1" t="s">
        <v>3</v>
      </c>
    </row>
    <row r="11" spans="1:20" x14ac:dyDescent="0.25">
      <c r="A11" s="1" t="s">
        <v>18</v>
      </c>
      <c r="B11" s="103">
        <v>71</v>
      </c>
      <c r="C11" s="1">
        <v>75</v>
      </c>
      <c r="D11" s="1">
        <v>77</v>
      </c>
      <c r="E11" s="1">
        <v>79</v>
      </c>
      <c r="F11" s="1">
        <v>81</v>
      </c>
      <c r="G11" s="1">
        <v>84</v>
      </c>
      <c r="H11" s="1">
        <v>87</v>
      </c>
      <c r="I11" s="1">
        <v>90</v>
      </c>
      <c r="J11" s="1">
        <v>93</v>
      </c>
      <c r="K11" s="1">
        <v>98</v>
      </c>
      <c r="L11" s="1" t="s">
        <v>17</v>
      </c>
      <c r="M11" s="11"/>
      <c r="N11" s="6">
        <v>2</v>
      </c>
      <c r="O11" s="8" t="s">
        <v>153</v>
      </c>
      <c r="P11" s="1" t="s">
        <v>8</v>
      </c>
    </row>
    <row r="12" spans="1:20" x14ac:dyDescent="0.25">
      <c r="A12" s="1" t="s">
        <v>19</v>
      </c>
      <c r="B12" s="1" t="s">
        <v>20</v>
      </c>
      <c r="C12" s="1">
        <v>78</v>
      </c>
      <c r="D12" s="1">
        <v>80</v>
      </c>
      <c r="E12" s="1">
        <v>82</v>
      </c>
      <c r="F12" s="1">
        <v>84</v>
      </c>
      <c r="G12" s="1">
        <v>87</v>
      </c>
      <c r="H12" s="1">
        <v>90</v>
      </c>
      <c r="I12" s="1">
        <v>93</v>
      </c>
      <c r="J12" s="1">
        <v>96</v>
      </c>
      <c r="K12" s="1">
        <v>101</v>
      </c>
      <c r="L12" s="1" t="s">
        <v>17</v>
      </c>
      <c r="M12" s="11"/>
      <c r="N12" s="6">
        <v>3</v>
      </c>
      <c r="O12" s="9" t="s">
        <v>155</v>
      </c>
      <c r="P12" s="10" t="s">
        <v>355</v>
      </c>
    </row>
    <row r="13" spans="1:20" x14ac:dyDescent="0.25">
      <c r="A13" s="1" t="s">
        <v>21</v>
      </c>
      <c r="B13" s="1" t="s">
        <v>374</v>
      </c>
      <c r="C13" s="1">
        <v>81</v>
      </c>
      <c r="D13" s="1">
        <v>83</v>
      </c>
      <c r="E13" s="1">
        <v>85</v>
      </c>
      <c r="F13" s="1">
        <v>87</v>
      </c>
      <c r="G13" s="1">
        <v>90</v>
      </c>
      <c r="H13" s="1">
        <v>93</v>
      </c>
      <c r="I13" s="1">
        <v>96</v>
      </c>
      <c r="J13" s="1">
        <v>99</v>
      </c>
      <c r="K13" s="1">
        <v>104</v>
      </c>
      <c r="L13" s="1" t="s">
        <v>17</v>
      </c>
      <c r="M13" s="11"/>
      <c r="N13" s="6">
        <v>4</v>
      </c>
      <c r="O13" s="8" t="s">
        <v>154</v>
      </c>
      <c r="P13" s="1" t="s">
        <v>12</v>
      </c>
    </row>
    <row r="14" spans="1:20" x14ac:dyDescent="0.25">
      <c r="A14" s="1" t="s">
        <v>22</v>
      </c>
      <c r="B14" s="1" t="s">
        <v>375</v>
      </c>
      <c r="C14" s="1">
        <v>84</v>
      </c>
      <c r="D14" s="1">
        <v>86</v>
      </c>
      <c r="E14" s="1">
        <v>88</v>
      </c>
      <c r="F14" s="1">
        <v>90</v>
      </c>
      <c r="G14" s="1">
        <v>93</v>
      </c>
      <c r="H14" s="1">
        <v>96</v>
      </c>
      <c r="I14" s="1">
        <v>99</v>
      </c>
      <c r="J14" s="1">
        <v>102</v>
      </c>
      <c r="K14" s="1">
        <v>107</v>
      </c>
      <c r="L14" s="1" t="s">
        <v>17</v>
      </c>
      <c r="M14" s="11"/>
      <c r="N14" s="6">
        <v>5</v>
      </c>
      <c r="O14" s="8" t="s">
        <v>230</v>
      </c>
      <c r="P14" s="1" t="s">
        <v>36</v>
      </c>
    </row>
    <row r="15" spans="1:20" x14ac:dyDescent="0.25">
      <c r="A15" s="1" t="s">
        <v>23</v>
      </c>
      <c r="B15" s="1" t="s">
        <v>24</v>
      </c>
      <c r="C15" s="1">
        <v>86</v>
      </c>
      <c r="D15" s="1">
        <v>88</v>
      </c>
      <c r="E15" s="1">
        <v>90</v>
      </c>
      <c r="F15" s="1">
        <v>92</v>
      </c>
      <c r="G15" s="1">
        <v>95</v>
      </c>
      <c r="H15" s="1">
        <v>98</v>
      </c>
      <c r="I15" s="1">
        <v>101</v>
      </c>
      <c r="J15" s="1">
        <v>104</v>
      </c>
      <c r="K15" s="1">
        <v>109</v>
      </c>
      <c r="L15" s="1" t="s">
        <v>17</v>
      </c>
      <c r="M15" s="11"/>
      <c r="N15" s="6">
        <v>6</v>
      </c>
      <c r="O15" s="8" t="s">
        <v>156</v>
      </c>
      <c r="P15" s="3" t="s">
        <v>37</v>
      </c>
    </row>
    <row r="16" spans="1:20" x14ac:dyDescent="0.25">
      <c r="A16" s="1" t="s">
        <v>25</v>
      </c>
      <c r="B16" s="1" t="s">
        <v>26</v>
      </c>
      <c r="C16" s="1">
        <v>89</v>
      </c>
      <c r="D16" s="1">
        <v>91</v>
      </c>
      <c r="E16" s="1">
        <v>93</v>
      </c>
      <c r="F16" s="1">
        <v>95</v>
      </c>
      <c r="G16" s="1">
        <v>98</v>
      </c>
      <c r="H16" s="1">
        <v>101</v>
      </c>
      <c r="I16" s="1">
        <v>104</v>
      </c>
      <c r="J16" s="1">
        <v>107</v>
      </c>
      <c r="K16" s="1">
        <v>112</v>
      </c>
      <c r="L16" s="1" t="s">
        <v>17</v>
      </c>
      <c r="M16" s="11"/>
      <c r="N16" s="6">
        <v>7</v>
      </c>
      <c r="O16" s="8" t="s">
        <v>157</v>
      </c>
      <c r="P16" s="1" t="s">
        <v>51</v>
      </c>
    </row>
    <row r="17" spans="1:16" x14ac:dyDescent="0.25">
      <c r="A17" s="1" t="s">
        <v>28</v>
      </c>
      <c r="B17" s="1" t="s">
        <v>29</v>
      </c>
      <c r="C17" s="1">
        <v>22</v>
      </c>
      <c r="D17" s="1">
        <v>24</v>
      </c>
      <c r="E17" s="1">
        <v>26</v>
      </c>
      <c r="F17" s="1">
        <v>28</v>
      </c>
      <c r="G17" s="1">
        <v>31</v>
      </c>
      <c r="H17" s="1">
        <v>34</v>
      </c>
      <c r="I17" s="1">
        <v>37</v>
      </c>
      <c r="J17" s="1">
        <v>40</v>
      </c>
      <c r="K17" s="1">
        <v>45</v>
      </c>
      <c r="L17" s="1" t="s">
        <v>27</v>
      </c>
      <c r="M17" s="11"/>
      <c r="N17" s="6">
        <v>8</v>
      </c>
      <c r="O17" s="8" t="s">
        <v>158</v>
      </c>
      <c r="P17" s="1" t="s">
        <v>63</v>
      </c>
    </row>
    <row r="18" spans="1:16" x14ac:dyDescent="0.25">
      <c r="A18" s="1" t="s">
        <v>30</v>
      </c>
      <c r="B18" s="1" t="s">
        <v>31</v>
      </c>
      <c r="C18" s="1">
        <v>24</v>
      </c>
      <c r="D18" s="1">
        <v>26</v>
      </c>
      <c r="E18" s="1">
        <v>28</v>
      </c>
      <c r="F18" s="1">
        <v>30</v>
      </c>
      <c r="G18" s="1">
        <v>33</v>
      </c>
      <c r="H18" s="1">
        <v>36</v>
      </c>
      <c r="I18" s="1">
        <v>39</v>
      </c>
      <c r="J18" s="1">
        <v>42</v>
      </c>
      <c r="K18" s="1">
        <v>47</v>
      </c>
      <c r="L18" s="1" t="s">
        <v>27</v>
      </c>
      <c r="M18" s="11"/>
      <c r="N18" s="6">
        <v>9</v>
      </c>
      <c r="O18" s="8" t="s">
        <v>159</v>
      </c>
      <c r="P18" s="1" t="s">
        <v>75</v>
      </c>
    </row>
    <row r="19" spans="1:16" x14ac:dyDescent="0.25">
      <c r="A19" s="1" t="s">
        <v>32</v>
      </c>
      <c r="B19" s="1" t="s">
        <v>376</v>
      </c>
      <c r="C19" s="1">
        <v>28</v>
      </c>
      <c r="D19" s="1">
        <v>30</v>
      </c>
      <c r="E19" s="1">
        <v>32</v>
      </c>
      <c r="F19" s="1">
        <v>34</v>
      </c>
      <c r="G19" s="1">
        <v>37</v>
      </c>
      <c r="H19" s="1">
        <v>40</v>
      </c>
      <c r="I19" s="1">
        <v>43</v>
      </c>
      <c r="J19" s="1">
        <v>46</v>
      </c>
      <c r="K19" s="1">
        <v>51</v>
      </c>
      <c r="L19" s="1" t="s">
        <v>27</v>
      </c>
      <c r="M19" s="11"/>
      <c r="N19" s="6">
        <v>10</v>
      </c>
      <c r="O19" s="8" t="s">
        <v>160</v>
      </c>
      <c r="P19" s="1" t="s">
        <v>68</v>
      </c>
    </row>
    <row r="20" spans="1:16" x14ac:dyDescent="0.25">
      <c r="A20" s="1" t="s">
        <v>33</v>
      </c>
      <c r="B20" s="1" t="s">
        <v>377</v>
      </c>
      <c r="C20" s="1">
        <v>30</v>
      </c>
      <c r="D20" s="1">
        <v>32</v>
      </c>
      <c r="E20" s="1">
        <v>34</v>
      </c>
      <c r="F20" s="1">
        <v>36</v>
      </c>
      <c r="G20" s="1">
        <v>39</v>
      </c>
      <c r="H20" s="1">
        <v>42</v>
      </c>
      <c r="I20" s="1">
        <v>45</v>
      </c>
      <c r="J20" s="1">
        <v>48</v>
      </c>
      <c r="K20" s="1">
        <v>53</v>
      </c>
      <c r="L20" s="1" t="s">
        <v>27</v>
      </c>
      <c r="M20" s="11"/>
      <c r="N20" s="6">
        <v>11</v>
      </c>
      <c r="O20" s="8" t="s">
        <v>161</v>
      </c>
      <c r="P20" s="1" t="s">
        <v>44</v>
      </c>
    </row>
    <row r="21" spans="1:16" x14ac:dyDescent="0.25">
      <c r="A21" s="1" t="s">
        <v>34</v>
      </c>
      <c r="B21" s="1" t="s">
        <v>378</v>
      </c>
      <c r="C21" s="1">
        <v>34</v>
      </c>
      <c r="D21" s="1">
        <v>36</v>
      </c>
      <c r="E21" s="1">
        <v>38</v>
      </c>
      <c r="F21" s="1">
        <v>40</v>
      </c>
      <c r="G21" s="1">
        <v>43</v>
      </c>
      <c r="H21" s="1">
        <v>46</v>
      </c>
      <c r="I21" s="1">
        <v>49</v>
      </c>
      <c r="J21" s="1">
        <v>52</v>
      </c>
      <c r="K21" s="1">
        <v>57</v>
      </c>
      <c r="L21" s="1" t="s">
        <v>27</v>
      </c>
      <c r="M21" s="11"/>
      <c r="N21" s="6">
        <v>12</v>
      </c>
      <c r="O21" s="8" t="s">
        <v>162</v>
      </c>
      <c r="P21" s="1" t="s">
        <v>81</v>
      </c>
    </row>
    <row r="22" spans="1:16" x14ac:dyDescent="0.25">
      <c r="A22" s="1" t="s">
        <v>35</v>
      </c>
      <c r="B22" s="1" t="s">
        <v>379</v>
      </c>
      <c r="C22" s="1">
        <v>36</v>
      </c>
      <c r="D22" s="1">
        <v>38</v>
      </c>
      <c r="E22" s="1">
        <v>40</v>
      </c>
      <c r="F22" s="1">
        <v>42</v>
      </c>
      <c r="G22" s="1">
        <v>45</v>
      </c>
      <c r="H22" s="1">
        <v>48</v>
      </c>
      <c r="I22" s="1">
        <v>51</v>
      </c>
      <c r="J22" s="1">
        <v>54</v>
      </c>
      <c r="K22" s="1">
        <v>59</v>
      </c>
      <c r="L22" s="1" t="s">
        <v>27</v>
      </c>
      <c r="M22" s="11"/>
      <c r="N22" s="6">
        <v>13</v>
      </c>
      <c r="O22" s="8" t="s">
        <v>163</v>
      </c>
      <c r="P22" s="1" t="s">
        <v>87</v>
      </c>
    </row>
    <row r="23" spans="1:16" x14ac:dyDescent="0.25">
      <c r="A23" s="1" t="s">
        <v>38</v>
      </c>
      <c r="B23" s="1" t="s">
        <v>39</v>
      </c>
      <c r="C23" s="1">
        <v>22</v>
      </c>
      <c r="D23" s="1">
        <v>24</v>
      </c>
      <c r="E23" s="1">
        <v>26</v>
      </c>
      <c r="F23" s="1">
        <v>28</v>
      </c>
      <c r="G23" s="1">
        <v>31</v>
      </c>
      <c r="H23" s="1">
        <v>34</v>
      </c>
      <c r="I23" s="1">
        <v>37</v>
      </c>
      <c r="J23" s="1">
        <v>40</v>
      </c>
      <c r="K23" s="1">
        <v>45</v>
      </c>
      <c r="L23" s="1" t="s">
        <v>37</v>
      </c>
      <c r="M23" s="11"/>
      <c r="N23" s="6">
        <v>14</v>
      </c>
      <c r="O23" s="8" t="s">
        <v>164</v>
      </c>
      <c r="P23" s="1" t="s">
        <v>93</v>
      </c>
    </row>
    <row r="24" spans="1:16" x14ac:dyDescent="0.25">
      <c r="A24" s="1" t="s">
        <v>40</v>
      </c>
      <c r="B24" s="1" t="s">
        <v>41</v>
      </c>
      <c r="C24" s="1">
        <v>26</v>
      </c>
      <c r="D24" s="1">
        <v>28</v>
      </c>
      <c r="E24" s="1">
        <v>30</v>
      </c>
      <c r="F24" s="1">
        <v>32</v>
      </c>
      <c r="G24" s="1">
        <v>35</v>
      </c>
      <c r="H24" s="1">
        <v>38</v>
      </c>
      <c r="I24" s="1">
        <v>41</v>
      </c>
      <c r="J24" s="1">
        <v>44</v>
      </c>
      <c r="K24" s="1">
        <v>49</v>
      </c>
      <c r="L24" s="1" t="s">
        <v>37</v>
      </c>
      <c r="M24" s="11"/>
      <c r="N24" s="6">
        <v>15</v>
      </c>
      <c r="O24" s="8" t="s">
        <v>513</v>
      </c>
      <c r="P24" s="1" t="s">
        <v>101</v>
      </c>
    </row>
    <row r="25" spans="1:16" x14ac:dyDescent="0.25">
      <c r="A25" s="1" t="s">
        <v>42</v>
      </c>
      <c r="B25" s="1" t="s">
        <v>383</v>
      </c>
      <c r="C25" s="1">
        <v>28</v>
      </c>
      <c r="D25" s="1">
        <v>30</v>
      </c>
      <c r="E25" s="1">
        <v>32</v>
      </c>
      <c r="F25" s="1">
        <v>34</v>
      </c>
      <c r="G25" s="1">
        <v>37</v>
      </c>
      <c r="H25" s="1">
        <v>40</v>
      </c>
      <c r="I25" s="1">
        <v>43</v>
      </c>
      <c r="J25" s="1">
        <v>46</v>
      </c>
      <c r="K25" s="1">
        <v>51</v>
      </c>
      <c r="L25" s="1" t="s">
        <v>37</v>
      </c>
      <c r="M25" s="11"/>
      <c r="N25" s="6">
        <v>16</v>
      </c>
      <c r="O25" s="8" t="s">
        <v>514</v>
      </c>
      <c r="P25" s="1" t="s">
        <v>102</v>
      </c>
    </row>
    <row r="26" spans="1:16" x14ac:dyDescent="0.25">
      <c r="A26" s="1" t="s">
        <v>43</v>
      </c>
      <c r="B26" s="1" t="s">
        <v>384</v>
      </c>
      <c r="C26" s="1">
        <v>32</v>
      </c>
      <c r="D26" s="1">
        <v>34</v>
      </c>
      <c r="E26" s="1">
        <v>36</v>
      </c>
      <c r="F26" s="1">
        <v>38</v>
      </c>
      <c r="G26" s="1">
        <v>41</v>
      </c>
      <c r="H26" s="1">
        <v>44</v>
      </c>
      <c r="I26" s="1">
        <v>47</v>
      </c>
      <c r="J26" s="1">
        <v>50</v>
      </c>
      <c r="K26" s="1">
        <v>55</v>
      </c>
      <c r="L26" s="1" t="s">
        <v>37</v>
      </c>
      <c r="M26" s="11"/>
      <c r="N26" s="6">
        <v>17</v>
      </c>
      <c r="O26" s="8" t="s">
        <v>515</v>
      </c>
      <c r="P26" s="1" t="s">
        <v>104</v>
      </c>
    </row>
    <row r="27" spans="1:16" x14ac:dyDescent="0.25">
      <c r="A27" s="1" t="s">
        <v>45</v>
      </c>
      <c r="B27" s="1" t="s">
        <v>385</v>
      </c>
      <c r="C27" s="1">
        <v>3</v>
      </c>
      <c r="D27" s="1">
        <v>5</v>
      </c>
      <c r="E27" s="1">
        <v>7</v>
      </c>
      <c r="F27" s="1">
        <v>9</v>
      </c>
      <c r="G27" s="1">
        <v>12</v>
      </c>
      <c r="H27" s="1">
        <v>15</v>
      </c>
      <c r="I27" s="1">
        <v>18</v>
      </c>
      <c r="J27" s="1">
        <v>21</v>
      </c>
      <c r="K27" s="1">
        <v>26</v>
      </c>
      <c r="L27" s="1" t="s">
        <v>44</v>
      </c>
      <c r="M27" s="11"/>
      <c r="N27" s="6">
        <v>18</v>
      </c>
      <c r="O27" s="8" t="s">
        <v>245</v>
      </c>
      <c r="P27" s="1" t="s">
        <v>105</v>
      </c>
    </row>
    <row r="28" spans="1:16" x14ac:dyDescent="0.25">
      <c r="A28" s="1" t="s">
        <v>46</v>
      </c>
      <c r="B28" s="1" t="s">
        <v>386</v>
      </c>
      <c r="C28" s="1">
        <v>4</v>
      </c>
      <c r="D28" s="1">
        <v>6</v>
      </c>
      <c r="E28" s="1">
        <v>8</v>
      </c>
      <c r="F28" s="1">
        <v>10</v>
      </c>
      <c r="G28" s="1">
        <v>13</v>
      </c>
      <c r="H28" s="1">
        <v>16</v>
      </c>
      <c r="I28" s="1">
        <v>19</v>
      </c>
      <c r="J28" s="1">
        <v>22</v>
      </c>
      <c r="K28" s="1">
        <v>27</v>
      </c>
      <c r="L28" s="1" t="s">
        <v>44</v>
      </c>
      <c r="M28" s="11"/>
      <c r="N28" s="6">
        <v>19</v>
      </c>
      <c r="O28" s="8" t="s">
        <v>165</v>
      </c>
      <c r="P28" s="1" t="s">
        <v>112</v>
      </c>
    </row>
    <row r="29" spans="1:16" x14ac:dyDescent="0.25">
      <c r="A29" s="1" t="s">
        <v>47</v>
      </c>
      <c r="B29" s="1" t="s">
        <v>387</v>
      </c>
      <c r="C29" s="1">
        <v>6</v>
      </c>
      <c r="D29" s="1">
        <v>8</v>
      </c>
      <c r="E29" s="1">
        <v>10</v>
      </c>
      <c r="F29" s="1">
        <v>12</v>
      </c>
      <c r="G29" s="1">
        <v>15</v>
      </c>
      <c r="H29" s="1">
        <v>18</v>
      </c>
      <c r="I29" s="1">
        <v>21</v>
      </c>
      <c r="J29" s="1">
        <v>24</v>
      </c>
      <c r="K29" s="1">
        <v>29</v>
      </c>
      <c r="L29" s="1" t="s">
        <v>44</v>
      </c>
      <c r="M29" s="11"/>
      <c r="N29" s="6">
        <v>20</v>
      </c>
      <c r="O29" s="8" t="s">
        <v>166</v>
      </c>
      <c r="P29" s="1" t="s">
        <v>107</v>
      </c>
    </row>
    <row r="30" spans="1:16" x14ac:dyDescent="0.25">
      <c r="A30" s="1" t="s">
        <v>48</v>
      </c>
      <c r="B30" s="1" t="s">
        <v>388</v>
      </c>
      <c r="C30" s="1">
        <v>8</v>
      </c>
      <c r="D30" s="1">
        <v>10</v>
      </c>
      <c r="E30" s="1">
        <v>12</v>
      </c>
      <c r="F30" s="1">
        <v>14</v>
      </c>
      <c r="G30" s="1">
        <v>17</v>
      </c>
      <c r="H30" s="1">
        <v>20</v>
      </c>
      <c r="I30" s="1">
        <v>23</v>
      </c>
      <c r="J30" s="1">
        <v>26</v>
      </c>
      <c r="K30" s="1">
        <v>31</v>
      </c>
      <c r="L30" s="1" t="s">
        <v>44</v>
      </c>
      <c r="M30" s="11"/>
      <c r="N30" s="6">
        <v>21</v>
      </c>
      <c r="O30" s="8" t="s">
        <v>167</v>
      </c>
      <c r="P30" s="1" t="s">
        <v>123</v>
      </c>
    </row>
    <row r="31" spans="1:16" x14ac:dyDescent="0.25">
      <c r="A31" s="1" t="s">
        <v>49</v>
      </c>
      <c r="B31" s="1" t="s">
        <v>389</v>
      </c>
      <c r="C31" s="1">
        <v>10</v>
      </c>
      <c r="D31" s="1">
        <v>12</v>
      </c>
      <c r="E31" s="1">
        <v>14</v>
      </c>
      <c r="F31" s="1">
        <v>16</v>
      </c>
      <c r="G31" s="1">
        <v>19</v>
      </c>
      <c r="H31" s="1">
        <v>22</v>
      </c>
      <c r="I31" s="1">
        <v>25</v>
      </c>
      <c r="J31" s="1">
        <v>28</v>
      </c>
      <c r="K31" s="1">
        <v>33</v>
      </c>
      <c r="L31" s="1" t="s">
        <v>44</v>
      </c>
      <c r="M31" s="11"/>
      <c r="N31" s="6">
        <v>22</v>
      </c>
      <c r="O31" s="8" t="s">
        <v>168</v>
      </c>
      <c r="P31" s="1" t="s">
        <v>119</v>
      </c>
    </row>
    <row r="32" spans="1:16" x14ac:dyDescent="0.25">
      <c r="A32" s="1" t="s">
        <v>50</v>
      </c>
      <c r="B32" s="1" t="s">
        <v>390</v>
      </c>
      <c r="C32" s="1">
        <v>12</v>
      </c>
      <c r="D32" s="1">
        <v>14</v>
      </c>
      <c r="E32" s="1">
        <v>16</v>
      </c>
      <c r="F32" s="1">
        <v>18</v>
      </c>
      <c r="G32" s="1">
        <v>21</v>
      </c>
      <c r="H32" s="1">
        <v>24</v>
      </c>
      <c r="I32" s="1">
        <v>27</v>
      </c>
      <c r="J32" s="1">
        <v>30</v>
      </c>
      <c r="K32" s="1">
        <v>35</v>
      </c>
      <c r="L32" s="1" t="s">
        <v>44</v>
      </c>
      <c r="M32" s="11"/>
      <c r="N32" s="6">
        <v>23</v>
      </c>
      <c r="O32" s="8" t="s">
        <v>169</v>
      </c>
      <c r="P32" s="1" t="s">
        <v>127</v>
      </c>
    </row>
    <row r="33" spans="1:17" x14ac:dyDescent="0.25">
      <c r="A33" s="1" t="s">
        <v>52</v>
      </c>
      <c r="B33" s="1" t="s">
        <v>391</v>
      </c>
      <c r="C33" s="1">
        <v>18</v>
      </c>
      <c r="D33" s="1">
        <v>20</v>
      </c>
      <c r="E33" s="1">
        <v>23</v>
      </c>
      <c r="F33" s="1">
        <v>26</v>
      </c>
      <c r="G33" s="1">
        <v>29</v>
      </c>
      <c r="H33" s="1">
        <v>32</v>
      </c>
      <c r="I33" s="1">
        <v>35</v>
      </c>
      <c r="J33" s="1">
        <v>38</v>
      </c>
      <c r="K33" s="1">
        <v>41</v>
      </c>
      <c r="L33" s="1" t="s">
        <v>51</v>
      </c>
      <c r="M33" s="11"/>
      <c r="N33" s="6">
        <v>24</v>
      </c>
      <c r="O33" s="116" t="s">
        <v>170</v>
      </c>
      <c r="P33" s="117" t="s">
        <v>137</v>
      </c>
    </row>
    <row r="34" spans="1:17" x14ac:dyDescent="0.25">
      <c r="A34" s="1" t="s">
        <v>53</v>
      </c>
      <c r="B34" s="1" t="s">
        <v>392</v>
      </c>
      <c r="C34" s="1">
        <v>30</v>
      </c>
      <c r="D34" s="1">
        <v>32</v>
      </c>
      <c r="E34" s="1">
        <v>35</v>
      </c>
      <c r="F34" s="1">
        <v>38</v>
      </c>
      <c r="G34" s="1">
        <v>41</v>
      </c>
      <c r="H34" s="1">
        <v>44</v>
      </c>
      <c r="I34" s="1">
        <v>47</v>
      </c>
      <c r="J34" s="1">
        <v>50</v>
      </c>
      <c r="K34" s="1">
        <v>53</v>
      </c>
      <c r="L34" s="1" t="s">
        <v>51</v>
      </c>
      <c r="M34" s="11"/>
      <c r="N34" s="6">
        <v>25</v>
      </c>
      <c r="O34" s="8" t="s">
        <v>171</v>
      </c>
      <c r="P34" s="1" t="s">
        <v>144</v>
      </c>
    </row>
    <row r="35" spans="1:17" x14ac:dyDescent="0.25">
      <c r="A35" s="1" t="s">
        <v>54</v>
      </c>
      <c r="B35" s="1" t="s">
        <v>393</v>
      </c>
      <c r="C35" s="1">
        <v>32</v>
      </c>
      <c r="D35" s="1">
        <v>34</v>
      </c>
      <c r="E35" s="1">
        <v>37</v>
      </c>
      <c r="F35" s="1">
        <v>40</v>
      </c>
      <c r="G35" s="1">
        <v>43</v>
      </c>
      <c r="H35" s="1">
        <v>46</v>
      </c>
      <c r="I35" s="1">
        <v>49</v>
      </c>
      <c r="J35" s="1">
        <v>52</v>
      </c>
      <c r="K35" s="1">
        <v>55</v>
      </c>
      <c r="L35" s="1" t="s">
        <v>51</v>
      </c>
      <c r="M35" s="11"/>
      <c r="N35" s="6">
        <v>26</v>
      </c>
      <c r="O35" s="8" t="s">
        <v>516</v>
      </c>
      <c r="P35" s="1" t="s">
        <v>148</v>
      </c>
    </row>
    <row r="36" spans="1:17" x14ac:dyDescent="0.25">
      <c r="A36" s="1" t="s">
        <v>55</v>
      </c>
      <c r="B36" s="1" t="s">
        <v>394</v>
      </c>
      <c r="C36" s="1">
        <v>40</v>
      </c>
      <c r="D36" s="1">
        <v>42</v>
      </c>
      <c r="E36" s="1">
        <v>45</v>
      </c>
      <c r="F36" s="1">
        <v>48</v>
      </c>
      <c r="G36" s="1">
        <v>51</v>
      </c>
      <c r="H36" s="1">
        <v>54</v>
      </c>
      <c r="I36" s="1">
        <v>57</v>
      </c>
      <c r="J36" s="1">
        <v>60</v>
      </c>
      <c r="K36" s="1">
        <v>63</v>
      </c>
      <c r="L36" s="1" t="s">
        <v>51</v>
      </c>
      <c r="M36" s="11"/>
      <c r="N36" s="6">
        <v>27</v>
      </c>
      <c r="O36" s="8" t="s">
        <v>173</v>
      </c>
      <c r="P36" s="1" t="s">
        <v>57</v>
      </c>
    </row>
    <row r="37" spans="1:17" x14ac:dyDescent="0.25">
      <c r="A37" s="1" t="s">
        <v>56</v>
      </c>
      <c r="B37" s="103" t="s">
        <v>546</v>
      </c>
      <c r="C37" s="1">
        <v>62</v>
      </c>
      <c r="D37" s="1">
        <v>64</v>
      </c>
      <c r="E37" s="1">
        <v>67</v>
      </c>
      <c r="F37" s="1">
        <v>70</v>
      </c>
      <c r="G37" s="1">
        <v>73</v>
      </c>
      <c r="H37" s="1">
        <v>76</v>
      </c>
      <c r="I37" s="1">
        <v>79</v>
      </c>
      <c r="J37" s="1">
        <v>82</v>
      </c>
      <c r="K37" s="1">
        <v>85</v>
      </c>
      <c r="L37" s="1" t="s">
        <v>51</v>
      </c>
      <c r="M37" s="11"/>
      <c r="N37" s="6">
        <v>28</v>
      </c>
      <c r="O37" s="8" t="s">
        <v>174</v>
      </c>
      <c r="P37" s="1" t="s">
        <v>131</v>
      </c>
    </row>
    <row r="38" spans="1:17" x14ac:dyDescent="0.25">
      <c r="A38" s="1" t="s">
        <v>58</v>
      </c>
      <c r="B38" s="1" t="s">
        <v>395</v>
      </c>
      <c r="C38" s="1">
        <v>18</v>
      </c>
      <c r="D38" s="1">
        <v>20</v>
      </c>
      <c r="E38" s="1">
        <v>22</v>
      </c>
      <c r="F38" s="1">
        <v>25</v>
      </c>
      <c r="G38" s="1">
        <v>28</v>
      </c>
      <c r="H38" s="1">
        <v>31</v>
      </c>
      <c r="I38" s="1">
        <v>34</v>
      </c>
      <c r="J38" s="1">
        <v>37</v>
      </c>
      <c r="K38" s="1">
        <v>41</v>
      </c>
      <c r="L38" s="1" t="s">
        <v>57</v>
      </c>
      <c r="M38" s="11"/>
      <c r="N38" s="6">
        <v>29</v>
      </c>
      <c r="O38" s="8" t="s">
        <v>175</v>
      </c>
      <c r="P38" s="1" t="s">
        <v>27</v>
      </c>
    </row>
    <row r="39" spans="1:17" x14ac:dyDescent="0.25">
      <c r="A39" s="1" t="s">
        <v>59</v>
      </c>
      <c r="B39" s="1" t="s">
        <v>396</v>
      </c>
      <c r="C39" s="1">
        <v>22</v>
      </c>
      <c r="D39" s="1">
        <v>24</v>
      </c>
      <c r="E39" s="1">
        <v>26</v>
      </c>
      <c r="F39" s="1">
        <v>29</v>
      </c>
      <c r="G39" s="1">
        <v>32</v>
      </c>
      <c r="H39" s="1">
        <v>35</v>
      </c>
      <c r="I39" s="1">
        <v>38</v>
      </c>
      <c r="J39" s="1">
        <v>41</v>
      </c>
      <c r="K39" s="1">
        <v>45</v>
      </c>
      <c r="L39" s="1" t="s">
        <v>57</v>
      </c>
      <c r="M39" s="11"/>
    </row>
    <row r="40" spans="1:17" x14ac:dyDescent="0.25">
      <c r="A40" s="1" t="s">
        <v>60</v>
      </c>
      <c r="B40" s="1" t="s">
        <v>397</v>
      </c>
      <c r="C40" s="1">
        <v>26</v>
      </c>
      <c r="D40" s="1">
        <v>28</v>
      </c>
      <c r="E40" s="1">
        <v>30</v>
      </c>
      <c r="F40" s="1">
        <v>33</v>
      </c>
      <c r="G40" s="1">
        <v>36</v>
      </c>
      <c r="H40" s="1">
        <v>39</v>
      </c>
      <c r="I40" s="1">
        <v>42</v>
      </c>
      <c r="J40" s="1">
        <v>45</v>
      </c>
      <c r="K40" s="1">
        <v>49</v>
      </c>
      <c r="L40" s="1" t="s">
        <v>57</v>
      </c>
      <c r="M40" s="11"/>
    </row>
    <row r="41" spans="1:17" x14ac:dyDescent="0.25">
      <c r="A41" s="1" t="s">
        <v>61</v>
      </c>
      <c r="B41" s="1" t="s">
        <v>398</v>
      </c>
      <c r="C41" s="1">
        <v>52</v>
      </c>
      <c r="D41" s="1">
        <v>54</v>
      </c>
      <c r="E41" s="1">
        <v>56</v>
      </c>
      <c r="F41" s="1">
        <v>59</v>
      </c>
      <c r="G41" s="1">
        <v>62</v>
      </c>
      <c r="H41" s="1">
        <v>65</v>
      </c>
      <c r="I41" s="1">
        <v>68</v>
      </c>
      <c r="J41" s="1">
        <v>71</v>
      </c>
      <c r="K41" s="1">
        <v>75</v>
      </c>
      <c r="L41" s="1" t="s">
        <v>57</v>
      </c>
      <c r="M41" s="11"/>
    </row>
    <row r="42" spans="1:17" x14ac:dyDescent="0.25">
      <c r="A42" s="1" t="s">
        <v>64</v>
      </c>
      <c r="B42" s="1" t="s">
        <v>399</v>
      </c>
      <c r="C42" s="1">
        <v>46</v>
      </c>
      <c r="D42" s="1">
        <v>48</v>
      </c>
      <c r="E42" s="1">
        <v>50</v>
      </c>
      <c r="F42" s="1">
        <v>52</v>
      </c>
      <c r="G42" s="1">
        <v>55</v>
      </c>
      <c r="H42" s="1">
        <v>58</v>
      </c>
      <c r="I42" s="1">
        <v>61</v>
      </c>
      <c r="J42" s="1">
        <v>64</v>
      </c>
      <c r="K42" s="1">
        <v>69</v>
      </c>
      <c r="L42" s="1" t="s">
        <v>63</v>
      </c>
      <c r="M42" s="11"/>
    </row>
    <row r="43" spans="1:17" x14ac:dyDescent="0.25">
      <c r="A43" s="1" t="s">
        <v>65</v>
      </c>
      <c r="B43" s="1" t="s">
        <v>400</v>
      </c>
      <c r="C43" s="1">
        <v>48</v>
      </c>
      <c r="D43" s="1">
        <v>50</v>
      </c>
      <c r="E43" s="1">
        <v>52</v>
      </c>
      <c r="F43" s="1">
        <v>54</v>
      </c>
      <c r="G43" s="1">
        <v>57</v>
      </c>
      <c r="H43" s="1">
        <v>60</v>
      </c>
      <c r="I43" s="1">
        <v>63</v>
      </c>
      <c r="J43" s="1">
        <v>66</v>
      </c>
      <c r="K43" s="1">
        <v>71</v>
      </c>
      <c r="L43" s="1" t="s">
        <v>63</v>
      </c>
      <c r="M43" s="11"/>
    </row>
    <row r="44" spans="1:17" x14ac:dyDescent="0.25">
      <c r="A44" s="1" t="s">
        <v>66</v>
      </c>
      <c r="B44" s="1" t="s">
        <v>401</v>
      </c>
      <c r="C44" s="1">
        <v>50</v>
      </c>
      <c r="D44" s="1">
        <v>52</v>
      </c>
      <c r="E44" s="1">
        <v>54</v>
      </c>
      <c r="F44" s="1">
        <v>56</v>
      </c>
      <c r="G44" s="1">
        <v>59</v>
      </c>
      <c r="H44" s="1">
        <v>62</v>
      </c>
      <c r="I44" s="1">
        <v>65</v>
      </c>
      <c r="J44" s="1">
        <v>68</v>
      </c>
      <c r="K44" s="1">
        <v>73</v>
      </c>
      <c r="L44" s="1" t="s">
        <v>63</v>
      </c>
      <c r="M44" s="11"/>
      <c r="O44" t="s">
        <v>517</v>
      </c>
    </row>
    <row r="45" spans="1:17" x14ac:dyDescent="0.25">
      <c r="A45" s="1" t="s">
        <v>67</v>
      </c>
      <c r="B45" s="1" t="s">
        <v>402</v>
      </c>
      <c r="C45" s="1">
        <v>54</v>
      </c>
      <c r="D45" s="1">
        <v>56</v>
      </c>
      <c r="E45" s="1">
        <v>58</v>
      </c>
      <c r="F45" s="1">
        <v>60</v>
      </c>
      <c r="G45" s="1">
        <v>63</v>
      </c>
      <c r="H45" s="1">
        <v>66</v>
      </c>
      <c r="I45" s="1">
        <v>69</v>
      </c>
      <c r="J45" s="1">
        <v>72</v>
      </c>
      <c r="K45" s="1">
        <v>77</v>
      </c>
      <c r="L45" s="1" t="s">
        <v>63</v>
      </c>
      <c r="M45" s="115"/>
      <c r="O45" s="8" t="s">
        <v>152</v>
      </c>
      <c r="P45" s="1" t="s">
        <v>3</v>
      </c>
      <c r="Q45" s="6">
        <v>1</v>
      </c>
    </row>
    <row r="46" spans="1:17" x14ac:dyDescent="0.25">
      <c r="A46" s="1" t="s">
        <v>69</v>
      </c>
      <c r="B46" s="1" t="s">
        <v>403</v>
      </c>
      <c r="C46" s="1">
        <v>10</v>
      </c>
      <c r="D46" s="1">
        <v>12</v>
      </c>
      <c r="E46" s="1">
        <v>14</v>
      </c>
      <c r="F46" s="1">
        <v>16</v>
      </c>
      <c r="G46" s="1">
        <v>19</v>
      </c>
      <c r="H46" s="1">
        <v>22</v>
      </c>
      <c r="I46" s="1">
        <v>25</v>
      </c>
      <c r="J46" s="1">
        <v>28</v>
      </c>
      <c r="K46" s="1">
        <v>33</v>
      </c>
      <c r="L46" s="1" t="s">
        <v>68</v>
      </c>
      <c r="M46" s="115"/>
      <c r="O46" s="8" t="s">
        <v>153</v>
      </c>
      <c r="P46" s="1" t="s">
        <v>8</v>
      </c>
      <c r="Q46" s="6">
        <v>2</v>
      </c>
    </row>
    <row r="47" spans="1:17" x14ac:dyDescent="0.25">
      <c r="A47" s="1" t="s">
        <v>70</v>
      </c>
      <c r="B47" s="1" t="s">
        <v>404</v>
      </c>
      <c r="C47" s="1">
        <v>14</v>
      </c>
      <c r="D47" s="1">
        <v>16</v>
      </c>
      <c r="E47" s="1">
        <v>18</v>
      </c>
      <c r="F47" s="1">
        <v>20</v>
      </c>
      <c r="G47" s="1">
        <v>23</v>
      </c>
      <c r="H47" s="1">
        <v>26</v>
      </c>
      <c r="I47" s="1">
        <v>29</v>
      </c>
      <c r="J47" s="1">
        <v>32</v>
      </c>
      <c r="K47" s="1">
        <v>37</v>
      </c>
      <c r="L47" s="1" t="s">
        <v>68</v>
      </c>
      <c r="M47" s="115"/>
      <c r="O47" s="8" t="s">
        <v>154</v>
      </c>
      <c r="P47" s="1" t="s">
        <v>12</v>
      </c>
      <c r="Q47" s="6">
        <v>3</v>
      </c>
    </row>
    <row r="48" spans="1:17" x14ac:dyDescent="0.25">
      <c r="A48" s="1" t="s">
        <v>71</v>
      </c>
      <c r="B48" s="1" t="s">
        <v>405</v>
      </c>
      <c r="C48" s="1">
        <v>20</v>
      </c>
      <c r="D48" s="1">
        <v>22</v>
      </c>
      <c r="E48" s="1">
        <v>24</v>
      </c>
      <c r="F48" s="1">
        <v>26</v>
      </c>
      <c r="G48" s="1">
        <v>29</v>
      </c>
      <c r="H48" s="1">
        <v>32</v>
      </c>
      <c r="I48" s="1">
        <v>35</v>
      </c>
      <c r="J48" s="1">
        <v>38</v>
      </c>
      <c r="K48" s="1">
        <v>43</v>
      </c>
      <c r="L48" s="1" t="s">
        <v>68</v>
      </c>
      <c r="M48" s="115"/>
      <c r="O48" s="9" t="s">
        <v>155</v>
      </c>
      <c r="P48" s="10" t="s">
        <v>355</v>
      </c>
      <c r="Q48" s="6">
        <v>4</v>
      </c>
    </row>
    <row r="49" spans="1:17" x14ac:dyDescent="0.25">
      <c r="A49" s="1" t="s">
        <v>72</v>
      </c>
      <c r="B49" s="1" t="s">
        <v>406</v>
      </c>
      <c r="C49" s="1">
        <v>22</v>
      </c>
      <c r="D49" s="1">
        <v>24</v>
      </c>
      <c r="E49" s="1">
        <v>26</v>
      </c>
      <c r="F49" s="1">
        <v>28</v>
      </c>
      <c r="G49" s="1">
        <v>31</v>
      </c>
      <c r="H49" s="1">
        <v>34</v>
      </c>
      <c r="I49" s="1">
        <v>37</v>
      </c>
      <c r="J49" s="1">
        <v>40</v>
      </c>
      <c r="K49" s="1">
        <v>45</v>
      </c>
      <c r="L49" s="1" t="s">
        <v>68</v>
      </c>
      <c r="M49" s="115"/>
      <c r="O49" s="8" t="s">
        <v>175</v>
      </c>
      <c r="P49" s="1" t="s">
        <v>27</v>
      </c>
      <c r="Q49" s="6">
        <v>5</v>
      </c>
    </row>
    <row r="50" spans="1:17" x14ac:dyDescent="0.25">
      <c r="A50" s="1" t="s">
        <v>73</v>
      </c>
      <c r="B50" s="1" t="s">
        <v>407</v>
      </c>
      <c r="C50" s="1">
        <v>24</v>
      </c>
      <c r="D50" s="1">
        <v>26</v>
      </c>
      <c r="E50" s="1">
        <v>28</v>
      </c>
      <c r="F50" s="1">
        <v>30</v>
      </c>
      <c r="G50" s="1">
        <v>33</v>
      </c>
      <c r="H50" s="1">
        <v>36</v>
      </c>
      <c r="I50" s="1">
        <v>39</v>
      </c>
      <c r="J50" s="1">
        <v>42</v>
      </c>
      <c r="K50" s="1">
        <v>47</v>
      </c>
      <c r="L50" s="1" t="s">
        <v>68</v>
      </c>
      <c r="M50" s="115"/>
      <c r="O50" s="8" t="s">
        <v>156</v>
      </c>
      <c r="P50" s="3" t="s">
        <v>37</v>
      </c>
      <c r="Q50" s="6">
        <v>6</v>
      </c>
    </row>
    <row r="51" spans="1:17" x14ac:dyDescent="0.25">
      <c r="A51" s="1" t="s">
        <v>74</v>
      </c>
      <c r="B51" s="1" t="s">
        <v>408</v>
      </c>
      <c r="C51" s="1">
        <v>30</v>
      </c>
      <c r="D51" s="1">
        <v>32</v>
      </c>
      <c r="E51" s="1">
        <v>34</v>
      </c>
      <c r="F51" s="1">
        <v>36</v>
      </c>
      <c r="G51" s="1">
        <v>39</v>
      </c>
      <c r="H51" s="1">
        <v>42</v>
      </c>
      <c r="I51" s="1">
        <v>45</v>
      </c>
      <c r="J51" s="1">
        <v>48</v>
      </c>
      <c r="K51" s="1">
        <v>53</v>
      </c>
      <c r="L51" s="1" t="s">
        <v>68</v>
      </c>
      <c r="M51" s="115"/>
      <c r="O51" s="8" t="s">
        <v>161</v>
      </c>
      <c r="P51" s="1" t="s">
        <v>44</v>
      </c>
      <c r="Q51" s="6">
        <v>7</v>
      </c>
    </row>
    <row r="52" spans="1:17" x14ac:dyDescent="0.25">
      <c r="A52" s="1" t="s">
        <v>76</v>
      </c>
      <c r="B52" s="1" t="s">
        <v>409</v>
      </c>
      <c r="C52" s="1">
        <v>34</v>
      </c>
      <c r="D52" s="1">
        <v>36</v>
      </c>
      <c r="E52" s="1">
        <v>39</v>
      </c>
      <c r="F52" s="1">
        <v>42</v>
      </c>
      <c r="G52" s="1">
        <v>45</v>
      </c>
      <c r="H52" s="1">
        <v>48</v>
      </c>
      <c r="I52" s="1">
        <v>51</v>
      </c>
      <c r="J52" s="1">
        <v>54</v>
      </c>
      <c r="K52" s="1">
        <v>57</v>
      </c>
      <c r="L52" s="1" t="s">
        <v>75</v>
      </c>
      <c r="M52" s="115"/>
      <c r="O52" s="8" t="s">
        <v>157</v>
      </c>
      <c r="P52" s="1" t="s">
        <v>51</v>
      </c>
      <c r="Q52" s="6">
        <v>8</v>
      </c>
    </row>
    <row r="53" spans="1:17" x14ac:dyDescent="0.25">
      <c r="A53" s="1" t="s">
        <v>77</v>
      </c>
      <c r="B53" s="1" t="s">
        <v>410</v>
      </c>
      <c r="C53" s="1">
        <v>42</v>
      </c>
      <c r="D53" s="1">
        <v>44</v>
      </c>
      <c r="E53" s="1">
        <v>47</v>
      </c>
      <c r="F53" s="1">
        <v>50</v>
      </c>
      <c r="G53" s="1">
        <v>53</v>
      </c>
      <c r="H53" s="1">
        <v>56</v>
      </c>
      <c r="I53" s="1">
        <v>59</v>
      </c>
      <c r="J53" s="1">
        <v>62</v>
      </c>
      <c r="K53" s="1">
        <v>65</v>
      </c>
      <c r="L53" s="1" t="s">
        <v>75</v>
      </c>
      <c r="M53" s="115"/>
      <c r="O53" s="8" t="s">
        <v>173</v>
      </c>
      <c r="P53" s="1" t="s">
        <v>57</v>
      </c>
      <c r="Q53" s="6">
        <v>9</v>
      </c>
    </row>
    <row r="54" spans="1:17" x14ac:dyDescent="0.25">
      <c r="A54" s="1" t="s">
        <v>78</v>
      </c>
      <c r="B54" s="1" t="s">
        <v>411</v>
      </c>
      <c r="C54" s="1">
        <v>44</v>
      </c>
      <c r="D54" s="1">
        <v>46</v>
      </c>
      <c r="E54" s="1">
        <v>49</v>
      </c>
      <c r="F54" s="1">
        <v>52</v>
      </c>
      <c r="G54" s="1">
        <v>55</v>
      </c>
      <c r="H54" s="1">
        <v>58</v>
      </c>
      <c r="I54" s="1">
        <v>61</v>
      </c>
      <c r="J54" s="1">
        <v>64</v>
      </c>
      <c r="K54" s="1">
        <v>67</v>
      </c>
      <c r="L54" s="1" t="s">
        <v>75</v>
      </c>
      <c r="M54" s="115"/>
      <c r="O54" s="8" t="s">
        <v>158</v>
      </c>
      <c r="P54" s="1" t="s">
        <v>63</v>
      </c>
      <c r="Q54" s="6">
        <v>10</v>
      </c>
    </row>
    <row r="55" spans="1:17" x14ac:dyDescent="0.25">
      <c r="A55" s="1" t="s">
        <v>79</v>
      </c>
      <c r="B55" s="1" t="s">
        <v>412</v>
      </c>
      <c r="C55" s="1">
        <v>46</v>
      </c>
      <c r="D55" s="1">
        <v>48</v>
      </c>
      <c r="E55" s="1">
        <v>51</v>
      </c>
      <c r="F55" s="1">
        <v>54</v>
      </c>
      <c r="G55" s="1">
        <v>57</v>
      </c>
      <c r="H55" s="1">
        <v>60</v>
      </c>
      <c r="I55" s="1">
        <v>63</v>
      </c>
      <c r="J55" s="1">
        <v>66</v>
      </c>
      <c r="K55" s="1">
        <v>69</v>
      </c>
      <c r="L55" s="1" t="s">
        <v>75</v>
      </c>
      <c r="M55" s="115"/>
      <c r="O55" s="8" t="s">
        <v>160</v>
      </c>
      <c r="P55" s="1" t="s">
        <v>68</v>
      </c>
      <c r="Q55" s="6">
        <v>11</v>
      </c>
    </row>
    <row r="56" spans="1:17" x14ac:dyDescent="0.25">
      <c r="A56" s="1" t="s">
        <v>80</v>
      </c>
      <c r="B56" s="1" t="s">
        <v>547</v>
      </c>
      <c r="C56" s="1">
        <v>48</v>
      </c>
      <c r="D56" s="1">
        <v>50</v>
      </c>
      <c r="E56" s="1">
        <v>53</v>
      </c>
      <c r="F56" s="1">
        <v>56</v>
      </c>
      <c r="G56" s="1">
        <v>59</v>
      </c>
      <c r="H56" s="1">
        <v>62</v>
      </c>
      <c r="I56" s="1">
        <v>65</v>
      </c>
      <c r="J56" s="1">
        <v>68</v>
      </c>
      <c r="K56" s="1">
        <v>71</v>
      </c>
      <c r="L56" s="1" t="s">
        <v>75</v>
      </c>
      <c r="M56" s="115"/>
      <c r="O56" s="8" t="s">
        <v>159</v>
      </c>
      <c r="P56" s="1" t="s">
        <v>75</v>
      </c>
      <c r="Q56" s="6">
        <v>12</v>
      </c>
    </row>
    <row r="57" spans="1:17" x14ac:dyDescent="0.25">
      <c r="A57" s="1" t="s">
        <v>82</v>
      </c>
      <c r="B57" s="1" t="s">
        <v>413</v>
      </c>
      <c r="C57" s="1">
        <v>70</v>
      </c>
      <c r="D57" s="1">
        <v>72</v>
      </c>
      <c r="E57" s="1">
        <v>74</v>
      </c>
      <c r="F57" s="1">
        <v>76</v>
      </c>
      <c r="G57" s="1">
        <v>79</v>
      </c>
      <c r="H57" s="1">
        <v>82</v>
      </c>
      <c r="I57" s="1">
        <v>85</v>
      </c>
      <c r="J57" s="1">
        <v>88</v>
      </c>
      <c r="K57" s="1">
        <v>93</v>
      </c>
      <c r="L57" s="1" t="s">
        <v>81</v>
      </c>
      <c r="M57" s="115"/>
      <c r="O57" s="8" t="s">
        <v>162</v>
      </c>
      <c r="P57" s="1" t="s">
        <v>81</v>
      </c>
      <c r="Q57" s="6">
        <v>13</v>
      </c>
    </row>
    <row r="58" spans="1:17" x14ac:dyDescent="0.25">
      <c r="A58" s="1" t="s">
        <v>83</v>
      </c>
      <c r="B58" s="1" t="s">
        <v>414</v>
      </c>
      <c r="C58" s="1">
        <v>74</v>
      </c>
      <c r="D58" s="1">
        <v>76</v>
      </c>
      <c r="E58" s="1">
        <v>78</v>
      </c>
      <c r="F58" s="1">
        <v>80</v>
      </c>
      <c r="G58" s="1">
        <v>83</v>
      </c>
      <c r="H58" s="1">
        <v>86</v>
      </c>
      <c r="I58" s="1">
        <v>89</v>
      </c>
      <c r="J58" s="1">
        <v>92</v>
      </c>
      <c r="K58" s="1">
        <v>97</v>
      </c>
      <c r="L58" s="1" t="s">
        <v>81</v>
      </c>
      <c r="M58" s="115"/>
      <c r="O58" s="8" t="s">
        <v>163</v>
      </c>
      <c r="P58" s="1" t="s">
        <v>87</v>
      </c>
      <c r="Q58" s="6">
        <v>14</v>
      </c>
    </row>
    <row r="59" spans="1:17" x14ac:dyDescent="0.25">
      <c r="A59" s="1" t="s">
        <v>84</v>
      </c>
      <c r="B59" s="1" t="s">
        <v>85</v>
      </c>
      <c r="C59" s="1">
        <v>96</v>
      </c>
      <c r="D59" s="1">
        <v>98</v>
      </c>
      <c r="E59" s="1">
        <v>100</v>
      </c>
      <c r="F59" s="1">
        <v>102</v>
      </c>
      <c r="G59" s="1">
        <v>105</v>
      </c>
      <c r="H59" s="1">
        <v>108</v>
      </c>
      <c r="I59" s="1">
        <v>111</v>
      </c>
      <c r="J59" s="1">
        <v>114</v>
      </c>
      <c r="K59" s="1">
        <v>119</v>
      </c>
      <c r="L59" s="1" t="s">
        <v>81</v>
      </c>
      <c r="M59" s="115"/>
      <c r="O59" s="8" t="s">
        <v>230</v>
      </c>
      <c r="P59" s="1" t="s">
        <v>36</v>
      </c>
      <c r="Q59" s="6">
        <v>15</v>
      </c>
    </row>
    <row r="60" spans="1:17" x14ac:dyDescent="0.25">
      <c r="A60" s="1"/>
      <c r="B60" s="1"/>
      <c r="C60" s="1">
        <v>102</v>
      </c>
      <c r="D60" s="1">
        <v>104</v>
      </c>
      <c r="E60" s="1">
        <v>106</v>
      </c>
      <c r="F60" s="1">
        <v>108</v>
      </c>
      <c r="G60" s="1">
        <v>111</v>
      </c>
      <c r="H60" s="1">
        <v>114</v>
      </c>
      <c r="I60" s="1">
        <v>117</v>
      </c>
      <c r="J60" s="1">
        <v>120</v>
      </c>
      <c r="K60" s="1">
        <v>125</v>
      </c>
      <c r="L60" s="1" t="s">
        <v>81</v>
      </c>
      <c r="M60" s="115"/>
      <c r="O60" s="8" t="s">
        <v>513</v>
      </c>
      <c r="P60" s="1" t="s">
        <v>101</v>
      </c>
      <c r="Q60" s="6">
        <v>16</v>
      </c>
    </row>
    <row r="61" spans="1:17" x14ac:dyDescent="0.25">
      <c r="A61" s="1" t="s">
        <v>88</v>
      </c>
      <c r="B61" s="1" t="s">
        <v>415</v>
      </c>
      <c r="C61" s="1">
        <v>36</v>
      </c>
      <c r="D61" s="1">
        <v>38</v>
      </c>
      <c r="E61" s="1">
        <v>40</v>
      </c>
      <c r="F61" s="1">
        <v>42</v>
      </c>
      <c r="G61" s="1">
        <v>45</v>
      </c>
      <c r="H61" s="1">
        <v>48</v>
      </c>
      <c r="I61" s="1">
        <v>51</v>
      </c>
      <c r="J61" s="1">
        <v>54</v>
      </c>
      <c r="K61" s="1">
        <v>59</v>
      </c>
      <c r="L61" s="1" t="s">
        <v>87</v>
      </c>
      <c r="M61" s="115"/>
      <c r="O61" s="8" t="s">
        <v>164</v>
      </c>
      <c r="P61" s="1" t="s">
        <v>93</v>
      </c>
      <c r="Q61" s="6">
        <v>17</v>
      </c>
    </row>
    <row r="62" spans="1:17" x14ac:dyDescent="0.25">
      <c r="A62" s="1" t="s">
        <v>89</v>
      </c>
      <c r="B62" s="1" t="s">
        <v>416</v>
      </c>
      <c r="C62" s="1">
        <v>38</v>
      </c>
      <c r="D62" s="1">
        <v>40</v>
      </c>
      <c r="E62" s="1">
        <v>42</v>
      </c>
      <c r="F62" s="1">
        <v>44</v>
      </c>
      <c r="G62" s="1">
        <v>47</v>
      </c>
      <c r="H62" s="1">
        <v>50</v>
      </c>
      <c r="I62" s="1">
        <v>53</v>
      </c>
      <c r="J62" s="1">
        <v>56</v>
      </c>
      <c r="K62" s="1">
        <v>61</v>
      </c>
      <c r="L62" s="1" t="s">
        <v>87</v>
      </c>
      <c r="M62" s="115"/>
      <c r="O62" s="8" t="s">
        <v>245</v>
      </c>
      <c r="P62" s="1" t="s">
        <v>105</v>
      </c>
      <c r="Q62" s="6">
        <v>18</v>
      </c>
    </row>
    <row r="63" spans="1:17" x14ac:dyDescent="0.25">
      <c r="A63" s="1" t="s">
        <v>90</v>
      </c>
      <c r="B63" s="1" t="s">
        <v>512</v>
      </c>
      <c r="C63" s="1">
        <v>40</v>
      </c>
      <c r="D63" s="1">
        <v>42</v>
      </c>
      <c r="E63" s="1">
        <v>44</v>
      </c>
      <c r="F63" s="1">
        <v>46</v>
      </c>
      <c r="G63" s="1">
        <v>49</v>
      </c>
      <c r="H63" s="1">
        <v>52</v>
      </c>
      <c r="I63" s="1">
        <v>55</v>
      </c>
      <c r="J63" s="1">
        <v>58</v>
      </c>
      <c r="K63" s="1">
        <v>63</v>
      </c>
      <c r="L63" s="1" t="s">
        <v>87</v>
      </c>
      <c r="M63" s="115"/>
      <c r="O63" s="8" t="s">
        <v>515</v>
      </c>
      <c r="P63" s="1" t="s">
        <v>104</v>
      </c>
      <c r="Q63" s="6">
        <v>19</v>
      </c>
    </row>
    <row r="64" spans="1:17" x14ac:dyDescent="0.25">
      <c r="A64" s="1" t="s">
        <v>91</v>
      </c>
      <c r="B64" s="1" t="s">
        <v>417</v>
      </c>
      <c r="C64" s="1">
        <v>44</v>
      </c>
      <c r="D64" s="1">
        <v>46</v>
      </c>
      <c r="E64" s="1">
        <v>48</v>
      </c>
      <c r="F64" s="1">
        <v>50</v>
      </c>
      <c r="G64" s="1">
        <v>53</v>
      </c>
      <c r="H64" s="1">
        <v>56</v>
      </c>
      <c r="I64" s="1">
        <v>59</v>
      </c>
      <c r="J64" s="1">
        <v>62</v>
      </c>
      <c r="K64" s="1">
        <v>67</v>
      </c>
      <c r="L64" s="1" t="s">
        <v>87</v>
      </c>
      <c r="M64" s="115"/>
      <c r="O64" s="8" t="s">
        <v>514</v>
      </c>
      <c r="P64" s="1" t="s">
        <v>102</v>
      </c>
      <c r="Q64" s="6">
        <v>20</v>
      </c>
    </row>
    <row r="65" spans="1:17" x14ac:dyDescent="0.25">
      <c r="A65" s="1" t="s">
        <v>92</v>
      </c>
      <c r="B65" s="1" t="s">
        <v>418</v>
      </c>
      <c r="C65" s="1">
        <v>48</v>
      </c>
      <c r="D65" s="1">
        <v>50</v>
      </c>
      <c r="E65" s="1">
        <v>52</v>
      </c>
      <c r="F65" s="1">
        <v>54</v>
      </c>
      <c r="G65" s="1">
        <v>57</v>
      </c>
      <c r="H65" s="1">
        <v>60</v>
      </c>
      <c r="I65" s="1">
        <v>63</v>
      </c>
      <c r="J65" s="1">
        <v>66</v>
      </c>
      <c r="K65" s="1">
        <v>71</v>
      </c>
      <c r="L65" s="1" t="s">
        <v>87</v>
      </c>
      <c r="M65" s="115"/>
      <c r="O65" s="8" t="s">
        <v>166</v>
      </c>
      <c r="P65" s="1" t="s">
        <v>107</v>
      </c>
      <c r="Q65" s="6">
        <v>21</v>
      </c>
    </row>
    <row r="66" spans="1:17" x14ac:dyDescent="0.25">
      <c r="A66" s="1" t="s">
        <v>518</v>
      </c>
      <c r="B66" s="1" t="s">
        <v>380</v>
      </c>
      <c r="C66" s="1">
        <v>68</v>
      </c>
      <c r="D66" s="1">
        <v>70</v>
      </c>
      <c r="E66" s="1">
        <v>72</v>
      </c>
      <c r="F66" s="1">
        <v>74</v>
      </c>
      <c r="G66" s="1">
        <v>77</v>
      </c>
      <c r="H66" s="1">
        <v>80</v>
      </c>
      <c r="I66" s="1">
        <v>83</v>
      </c>
      <c r="J66" s="1">
        <v>86</v>
      </c>
      <c r="K66" s="1">
        <v>91</v>
      </c>
      <c r="L66" s="1" t="s">
        <v>36</v>
      </c>
      <c r="M66" s="115"/>
      <c r="O66" s="8" t="s">
        <v>165</v>
      </c>
      <c r="P66" s="1" t="s">
        <v>112</v>
      </c>
      <c r="Q66" s="6">
        <v>22</v>
      </c>
    </row>
    <row r="67" spans="1:17" x14ac:dyDescent="0.25">
      <c r="A67" s="1" t="s">
        <v>519</v>
      </c>
      <c r="B67" s="1" t="s">
        <v>381</v>
      </c>
      <c r="C67" s="1">
        <v>72</v>
      </c>
      <c r="D67" s="1">
        <v>74</v>
      </c>
      <c r="E67" s="1">
        <v>76</v>
      </c>
      <c r="F67" s="1">
        <v>78</v>
      </c>
      <c r="G67" s="1">
        <v>81</v>
      </c>
      <c r="H67" s="1">
        <v>84</v>
      </c>
      <c r="I67" s="1">
        <v>87</v>
      </c>
      <c r="J67" s="1">
        <v>90</v>
      </c>
      <c r="K67" s="1">
        <v>95</v>
      </c>
      <c r="L67" s="1" t="s">
        <v>36</v>
      </c>
      <c r="M67" s="115"/>
      <c r="O67" s="8" t="s">
        <v>168</v>
      </c>
      <c r="P67" s="1" t="s">
        <v>119</v>
      </c>
      <c r="Q67" s="6">
        <v>23</v>
      </c>
    </row>
    <row r="68" spans="1:17" x14ac:dyDescent="0.25">
      <c r="A68" s="1" t="s">
        <v>520</v>
      </c>
      <c r="B68" s="1" t="s">
        <v>382</v>
      </c>
      <c r="C68" s="1">
        <v>74</v>
      </c>
      <c r="D68" s="1">
        <v>76</v>
      </c>
      <c r="E68" s="1">
        <v>78</v>
      </c>
      <c r="F68" s="1">
        <v>80</v>
      </c>
      <c r="G68" s="1">
        <v>83</v>
      </c>
      <c r="H68" s="1">
        <v>86</v>
      </c>
      <c r="I68" s="1">
        <v>89</v>
      </c>
      <c r="J68" s="1">
        <v>92</v>
      </c>
      <c r="K68" s="1">
        <v>97</v>
      </c>
      <c r="L68" s="1" t="s">
        <v>36</v>
      </c>
      <c r="M68" s="115"/>
      <c r="O68" s="107" t="s">
        <v>167</v>
      </c>
      <c r="P68" s="108" t="s">
        <v>123</v>
      </c>
      <c r="Q68" s="6">
        <v>24</v>
      </c>
    </row>
    <row r="69" spans="1:17" x14ac:dyDescent="0.25">
      <c r="A69" s="1" t="s">
        <v>521</v>
      </c>
      <c r="B69" s="1" t="s">
        <v>537</v>
      </c>
      <c r="C69" s="1">
        <v>15</v>
      </c>
      <c r="D69" s="1">
        <v>17</v>
      </c>
      <c r="E69" s="1">
        <v>20</v>
      </c>
      <c r="F69" s="1">
        <v>23</v>
      </c>
      <c r="G69" s="1">
        <v>26</v>
      </c>
      <c r="H69" s="1">
        <v>29</v>
      </c>
      <c r="I69" s="1">
        <v>32</v>
      </c>
      <c r="J69" s="1">
        <v>35</v>
      </c>
      <c r="K69" s="1">
        <v>40</v>
      </c>
      <c r="L69" s="1" t="s">
        <v>101</v>
      </c>
      <c r="M69" s="115"/>
      <c r="O69" s="8" t="s">
        <v>169</v>
      </c>
      <c r="P69" s="1" t="s">
        <v>127</v>
      </c>
      <c r="Q69" s="6">
        <v>25</v>
      </c>
    </row>
    <row r="70" spans="1:17" x14ac:dyDescent="0.25">
      <c r="A70" s="1" t="s">
        <v>522</v>
      </c>
      <c r="B70" s="1" t="s">
        <v>538</v>
      </c>
      <c r="C70" s="1">
        <v>19</v>
      </c>
      <c r="D70" s="1">
        <v>21</v>
      </c>
      <c r="E70" s="1">
        <v>24</v>
      </c>
      <c r="F70" s="1">
        <v>27</v>
      </c>
      <c r="G70" s="1">
        <v>30</v>
      </c>
      <c r="H70" s="1">
        <v>33</v>
      </c>
      <c r="I70" s="1">
        <v>36</v>
      </c>
      <c r="J70" s="1">
        <v>39</v>
      </c>
      <c r="K70" s="1">
        <v>44</v>
      </c>
      <c r="L70" s="1" t="s">
        <v>101</v>
      </c>
      <c r="M70" s="115"/>
      <c r="O70" s="8" t="s">
        <v>174</v>
      </c>
      <c r="P70" s="1" t="s">
        <v>131</v>
      </c>
      <c r="Q70" s="6">
        <v>26</v>
      </c>
    </row>
    <row r="71" spans="1:17" x14ac:dyDescent="0.25">
      <c r="A71" s="1" t="s">
        <v>523</v>
      </c>
      <c r="B71" s="1" t="s">
        <v>539</v>
      </c>
      <c r="C71" s="1">
        <v>23</v>
      </c>
      <c r="D71" s="1">
        <v>25</v>
      </c>
      <c r="E71" s="1">
        <v>28</v>
      </c>
      <c r="F71" s="1">
        <v>31</v>
      </c>
      <c r="G71" s="1">
        <v>34</v>
      </c>
      <c r="H71" s="1">
        <v>37</v>
      </c>
      <c r="I71" s="1">
        <v>40</v>
      </c>
      <c r="J71" s="1">
        <v>43</v>
      </c>
      <c r="K71" s="1">
        <v>48</v>
      </c>
      <c r="L71" s="1" t="s">
        <v>101</v>
      </c>
      <c r="M71" s="115"/>
      <c r="O71" s="8" t="s">
        <v>171</v>
      </c>
      <c r="P71" s="1" t="s">
        <v>144</v>
      </c>
      <c r="Q71" s="6">
        <v>27</v>
      </c>
    </row>
    <row r="72" spans="1:17" x14ac:dyDescent="0.25">
      <c r="A72" s="1" t="s">
        <v>524</v>
      </c>
      <c r="B72" s="1" t="s">
        <v>540</v>
      </c>
      <c r="C72" s="1">
        <v>30</v>
      </c>
      <c r="D72" s="1">
        <v>32</v>
      </c>
      <c r="E72" s="1">
        <v>35</v>
      </c>
      <c r="F72" s="1">
        <v>38</v>
      </c>
      <c r="G72" s="1">
        <v>41</v>
      </c>
      <c r="H72" s="1">
        <v>44</v>
      </c>
      <c r="I72" s="1">
        <v>47</v>
      </c>
      <c r="J72" s="1">
        <v>50</v>
      </c>
      <c r="K72" s="1">
        <v>55</v>
      </c>
      <c r="L72" s="1" t="s">
        <v>101</v>
      </c>
      <c r="M72" s="115"/>
      <c r="O72" s="8" t="s">
        <v>516</v>
      </c>
      <c r="P72" s="1" t="s">
        <v>148</v>
      </c>
      <c r="Q72" s="6">
        <v>28</v>
      </c>
    </row>
    <row r="73" spans="1:17" x14ac:dyDescent="0.25">
      <c r="A73" s="1" t="s">
        <v>525</v>
      </c>
      <c r="B73" s="1" t="s">
        <v>541</v>
      </c>
      <c r="C73" s="1">
        <v>41</v>
      </c>
      <c r="D73" s="1">
        <v>43</v>
      </c>
      <c r="E73" s="1">
        <v>46</v>
      </c>
      <c r="F73" s="1">
        <v>49</v>
      </c>
      <c r="G73" s="1">
        <v>52</v>
      </c>
      <c r="H73" s="1">
        <v>55</v>
      </c>
      <c r="I73" s="1">
        <v>58</v>
      </c>
      <c r="J73" s="1">
        <v>61</v>
      </c>
      <c r="K73" s="1">
        <v>66</v>
      </c>
      <c r="L73" s="1" t="s">
        <v>101</v>
      </c>
      <c r="M73" s="115"/>
      <c r="O73" s="9" t="s">
        <v>170</v>
      </c>
      <c r="P73" s="10" t="s">
        <v>137</v>
      </c>
      <c r="Q73" s="6">
        <v>29</v>
      </c>
    </row>
    <row r="74" spans="1:17" x14ac:dyDescent="0.25">
      <c r="A74" s="1" t="s">
        <v>526</v>
      </c>
      <c r="B74" s="1" t="s">
        <v>544</v>
      </c>
      <c r="C74" s="1">
        <v>55</v>
      </c>
      <c r="D74" s="1">
        <v>57</v>
      </c>
      <c r="E74" s="1">
        <v>60</v>
      </c>
      <c r="F74" s="1">
        <v>63</v>
      </c>
      <c r="G74" s="1">
        <v>66</v>
      </c>
      <c r="H74" s="1">
        <v>69</v>
      </c>
      <c r="I74" s="1">
        <v>72</v>
      </c>
      <c r="J74" s="1">
        <v>75</v>
      </c>
      <c r="K74" s="1">
        <v>80</v>
      </c>
      <c r="L74" s="1" t="s">
        <v>101</v>
      </c>
      <c r="M74" s="11"/>
    </row>
    <row r="75" spans="1:17" x14ac:dyDescent="0.25">
      <c r="A75" s="1" t="s">
        <v>94</v>
      </c>
      <c r="B75" s="1" t="s">
        <v>95</v>
      </c>
      <c r="C75" s="1">
        <v>1</v>
      </c>
      <c r="D75" s="1">
        <v>3</v>
      </c>
      <c r="E75" s="1">
        <v>5</v>
      </c>
      <c r="F75" s="1">
        <v>7</v>
      </c>
      <c r="G75" s="1">
        <v>10</v>
      </c>
      <c r="H75" s="1">
        <v>13</v>
      </c>
      <c r="I75" s="1">
        <v>16</v>
      </c>
      <c r="J75" s="1">
        <v>19</v>
      </c>
      <c r="K75" s="1">
        <v>24</v>
      </c>
      <c r="L75" s="1" t="s">
        <v>93</v>
      </c>
      <c r="M75" s="11"/>
    </row>
    <row r="76" spans="1:17" x14ac:dyDescent="0.25">
      <c r="A76" s="1" t="s">
        <v>96</v>
      </c>
      <c r="B76" s="1" t="s">
        <v>97</v>
      </c>
      <c r="C76" s="1">
        <v>2</v>
      </c>
      <c r="D76" s="1">
        <v>4</v>
      </c>
      <c r="E76" s="1">
        <v>6</v>
      </c>
      <c r="F76" s="1">
        <v>8</v>
      </c>
      <c r="G76" s="1">
        <v>11</v>
      </c>
      <c r="H76" s="1">
        <v>14</v>
      </c>
      <c r="I76" s="1">
        <v>17</v>
      </c>
      <c r="J76" s="1">
        <v>20</v>
      </c>
      <c r="K76" s="1">
        <v>25</v>
      </c>
      <c r="L76" s="1" t="s">
        <v>93</v>
      </c>
      <c r="M76" s="11"/>
    </row>
    <row r="77" spans="1:17" x14ac:dyDescent="0.25">
      <c r="A77" s="1" t="s">
        <v>98</v>
      </c>
      <c r="B77" s="1" t="s">
        <v>99</v>
      </c>
      <c r="C77" s="1">
        <v>4</v>
      </c>
      <c r="D77" s="1">
        <v>6</v>
      </c>
      <c r="E77" s="1">
        <v>8</v>
      </c>
      <c r="F77" s="1">
        <v>10</v>
      </c>
      <c r="G77" s="1">
        <v>13</v>
      </c>
      <c r="H77" s="1">
        <v>16</v>
      </c>
      <c r="I77" s="1">
        <v>19</v>
      </c>
      <c r="J77" s="1">
        <v>22</v>
      </c>
      <c r="K77" s="1">
        <v>27</v>
      </c>
      <c r="L77" s="1" t="s">
        <v>93</v>
      </c>
      <c r="M77" s="11"/>
    </row>
    <row r="78" spans="1:17" x14ac:dyDescent="0.25">
      <c r="A78" s="1" t="s">
        <v>100</v>
      </c>
      <c r="B78" s="1" t="s">
        <v>557</v>
      </c>
      <c r="C78" s="1">
        <v>4</v>
      </c>
      <c r="D78" s="1">
        <v>6</v>
      </c>
      <c r="E78" s="1">
        <v>8</v>
      </c>
      <c r="F78" s="1">
        <v>10</v>
      </c>
      <c r="G78" s="1">
        <v>13</v>
      </c>
      <c r="H78" s="1">
        <v>16</v>
      </c>
      <c r="I78" s="1">
        <v>19</v>
      </c>
      <c r="J78" s="1">
        <v>22</v>
      </c>
      <c r="K78" s="1">
        <v>27</v>
      </c>
      <c r="L78" s="1" t="s">
        <v>93</v>
      </c>
      <c r="M78" s="11"/>
    </row>
    <row r="79" spans="1:17" x14ac:dyDescent="0.25">
      <c r="A79" s="1" t="s">
        <v>268</v>
      </c>
      <c r="B79" s="1" t="s">
        <v>106</v>
      </c>
      <c r="C79" s="1">
        <v>16</v>
      </c>
      <c r="D79" s="1">
        <v>18</v>
      </c>
      <c r="E79" s="1">
        <v>20</v>
      </c>
      <c r="F79" s="1">
        <v>22</v>
      </c>
      <c r="G79" s="1">
        <v>25</v>
      </c>
      <c r="H79" s="1">
        <v>28</v>
      </c>
      <c r="I79" s="1">
        <v>31</v>
      </c>
      <c r="J79" s="1">
        <v>34</v>
      </c>
      <c r="K79" s="1">
        <v>39</v>
      </c>
      <c r="L79" s="1" t="s">
        <v>105</v>
      </c>
      <c r="M79" s="11"/>
    </row>
    <row r="80" spans="1:17" x14ac:dyDescent="0.25">
      <c r="A80" s="1" t="s">
        <v>530</v>
      </c>
      <c r="B80" s="1" t="s">
        <v>421</v>
      </c>
      <c r="C80" s="1">
        <v>42</v>
      </c>
      <c r="D80" s="1">
        <v>44</v>
      </c>
      <c r="E80" s="1">
        <v>46</v>
      </c>
      <c r="F80" s="1">
        <v>48</v>
      </c>
      <c r="G80" s="1">
        <v>51</v>
      </c>
      <c r="H80" s="1">
        <v>54</v>
      </c>
      <c r="I80" s="1">
        <v>57</v>
      </c>
      <c r="J80" s="1">
        <v>60</v>
      </c>
      <c r="K80" s="1">
        <v>65</v>
      </c>
      <c r="L80" s="1" t="s">
        <v>104</v>
      </c>
      <c r="M80" s="11"/>
    </row>
    <row r="81" spans="1:13" x14ac:dyDescent="0.25">
      <c r="A81" s="1" t="s">
        <v>531</v>
      </c>
      <c r="B81" s="1" t="s">
        <v>422</v>
      </c>
      <c r="C81" s="1">
        <v>44</v>
      </c>
      <c r="D81" s="1">
        <v>46</v>
      </c>
      <c r="E81" s="1">
        <v>48</v>
      </c>
      <c r="F81" s="1">
        <v>50</v>
      </c>
      <c r="G81" s="1">
        <v>53</v>
      </c>
      <c r="H81" s="1">
        <v>56</v>
      </c>
      <c r="I81" s="1">
        <v>59</v>
      </c>
      <c r="J81" s="1">
        <v>62</v>
      </c>
      <c r="K81" s="1">
        <v>67</v>
      </c>
      <c r="L81" s="1" t="s">
        <v>104</v>
      </c>
      <c r="M81" s="11"/>
    </row>
    <row r="82" spans="1:13" x14ac:dyDescent="0.25">
      <c r="A82" s="1" t="s">
        <v>532</v>
      </c>
      <c r="B82" s="1" t="s">
        <v>423</v>
      </c>
      <c r="C82" s="1">
        <v>46</v>
      </c>
      <c r="D82" s="1">
        <v>48</v>
      </c>
      <c r="E82" s="1">
        <v>50</v>
      </c>
      <c r="F82" s="1">
        <v>52</v>
      </c>
      <c r="G82" s="1">
        <v>55</v>
      </c>
      <c r="H82" s="1">
        <v>58</v>
      </c>
      <c r="I82" s="1">
        <v>61</v>
      </c>
      <c r="J82" s="1">
        <v>64</v>
      </c>
      <c r="K82" s="1">
        <v>69</v>
      </c>
      <c r="L82" s="1" t="s">
        <v>104</v>
      </c>
      <c r="M82" s="11"/>
    </row>
    <row r="83" spans="1:13" x14ac:dyDescent="0.25">
      <c r="A83" s="1" t="s">
        <v>527</v>
      </c>
      <c r="B83" s="1" t="s">
        <v>103</v>
      </c>
      <c r="C83" s="1">
        <v>44</v>
      </c>
      <c r="D83" s="1">
        <v>46</v>
      </c>
      <c r="E83" s="1">
        <v>48</v>
      </c>
      <c r="F83" s="1">
        <v>50</v>
      </c>
      <c r="G83" s="1">
        <v>53</v>
      </c>
      <c r="H83" s="1">
        <v>56</v>
      </c>
      <c r="I83" s="1">
        <v>59</v>
      </c>
      <c r="J83" s="1">
        <v>62</v>
      </c>
      <c r="K83" s="1">
        <v>67</v>
      </c>
      <c r="L83" s="1" t="s">
        <v>102</v>
      </c>
      <c r="M83" s="11"/>
    </row>
    <row r="84" spans="1:13" x14ac:dyDescent="0.25">
      <c r="A84" s="1" t="s">
        <v>528</v>
      </c>
      <c r="B84" s="1" t="s">
        <v>419</v>
      </c>
      <c r="C84" s="1">
        <v>46</v>
      </c>
      <c r="D84" s="1">
        <v>48</v>
      </c>
      <c r="E84" s="1">
        <v>50</v>
      </c>
      <c r="F84" s="1">
        <v>52</v>
      </c>
      <c r="G84" s="1">
        <v>55</v>
      </c>
      <c r="H84" s="1">
        <v>58</v>
      </c>
      <c r="I84" s="1">
        <v>61</v>
      </c>
      <c r="J84" s="1">
        <v>64</v>
      </c>
      <c r="K84" s="1">
        <v>69</v>
      </c>
      <c r="L84" s="1" t="s">
        <v>102</v>
      </c>
      <c r="M84" s="11"/>
    </row>
    <row r="85" spans="1:13" x14ac:dyDescent="0.25">
      <c r="A85" s="1" t="s">
        <v>529</v>
      </c>
      <c r="B85" s="1" t="s">
        <v>420</v>
      </c>
      <c r="C85" s="1">
        <v>48</v>
      </c>
      <c r="D85" s="1">
        <v>50</v>
      </c>
      <c r="E85" s="1">
        <v>52</v>
      </c>
      <c r="F85" s="1">
        <v>54</v>
      </c>
      <c r="G85" s="1">
        <v>57</v>
      </c>
      <c r="H85" s="1">
        <v>60</v>
      </c>
      <c r="I85" s="1">
        <v>63</v>
      </c>
      <c r="J85" s="1">
        <v>66</v>
      </c>
      <c r="K85" s="1">
        <v>71</v>
      </c>
      <c r="L85" s="1" t="s">
        <v>102</v>
      </c>
      <c r="M85" s="11"/>
    </row>
    <row r="86" spans="1:13" x14ac:dyDescent="0.25">
      <c r="A86" s="1" t="s">
        <v>108</v>
      </c>
      <c r="B86" s="1" t="s">
        <v>149</v>
      </c>
      <c r="C86" s="1">
        <v>58</v>
      </c>
      <c r="D86" s="1">
        <v>60</v>
      </c>
      <c r="E86" s="1">
        <v>63</v>
      </c>
      <c r="F86" s="1">
        <v>66</v>
      </c>
      <c r="G86" s="1">
        <v>69</v>
      </c>
      <c r="H86" s="1">
        <v>72</v>
      </c>
      <c r="I86" s="1">
        <v>75</v>
      </c>
      <c r="J86" s="1">
        <v>78</v>
      </c>
      <c r="K86" s="1">
        <v>81</v>
      </c>
      <c r="L86" s="1" t="s">
        <v>107</v>
      </c>
      <c r="M86" s="11"/>
    </row>
    <row r="87" spans="1:13" x14ac:dyDescent="0.25">
      <c r="A87" s="1" t="s">
        <v>109</v>
      </c>
      <c r="B87" s="1" t="s">
        <v>424</v>
      </c>
      <c r="C87" s="1">
        <v>60</v>
      </c>
      <c r="D87" s="1">
        <v>62</v>
      </c>
      <c r="E87" s="1">
        <v>65</v>
      </c>
      <c r="F87" s="1">
        <v>68</v>
      </c>
      <c r="G87" s="1">
        <v>71</v>
      </c>
      <c r="H87" s="1">
        <v>74</v>
      </c>
      <c r="I87" s="1">
        <v>77</v>
      </c>
      <c r="J87" s="1">
        <v>80</v>
      </c>
      <c r="K87" s="1">
        <v>83</v>
      </c>
      <c r="L87" s="1" t="s">
        <v>107</v>
      </c>
      <c r="M87" s="11"/>
    </row>
    <row r="88" spans="1:13" x14ac:dyDescent="0.25">
      <c r="A88" s="1" t="s">
        <v>110</v>
      </c>
      <c r="B88" s="1" t="s">
        <v>506</v>
      </c>
      <c r="C88" s="1">
        <v>64</v>
      </c>
      <c r="D88" s="1">
        <v>66</v>
      </c>
      <c r="E88" s="1">
        <v>69</v>
      </c>
      <c r="F88" s="1">
        <v>72</v>
      </c>
      <c r="G88" s="1">
        <v>75</v>
      </c>
      <c r="H88" s="1">
        <v>78</v>
      </c>
      <c r="I88" s="1">
        <v>81</v>
      </c>
      <c r="J88" s="1">
        <v>84</v>
      </c>
      <c r="K88" s="1">
        <v>87</v>
      </c>
      <c r="L88" s="1" t="s">
        <v>107</v>
      </c>
      <c r="M88" s="11"/>
    </row>
    <row r="89" spans="1:13" x14ac:dyDescent="0.25">
      <c r="A89" s="1" t="s">
        <v>111</v>
      </c>
      <c r="B89" s="1" t="s">
        <v>545</v>
      </c>
      <c r="C89" s="1">
        <v>66</v>
      </c>
      <c r="D89" s="1">
        <v>68</v>
      </c>
      <c r="E89" s="1">
        <v>71</v>
      </c>
      <c r="F89" s="1">
        <v>74</v>
      </c>
      <c r="G89" s="1">
        <v>77</v>
      </c>
      <c r="H89" s="1">
        <v>80</v>
      </c>
      <c r="I89" s="1">
        <v>83</v>
      </c>
      <c r="J89" s="1">
        <v>86</v>
      </c>
      <c r="K89" s="1">
        <v>89</v>
      </c>
      <c r="L89" s="1" t="s">
        <v>107</v>
      </c>
      <c r="M89" s="11"/>
    </row>
    <row r="90" spans="1:13" x14ac:dyDescent="0.25">
      <c r="A90" s="1" t="s">
        <v>113</v>
      </c>
      <c r="B90" s="1" t="s">
        <v>114</v>
      </c>
      <c r="C90" s="1">
        <v>4</v>
      </c>
      <c r="D90" s="1">
        <v>6</v>
      </c>
      <c r="E90" s="1">
        <v>8</v>
      </c>
      <c r="F90" s="1">
        <v>10</v>
      </c>
      <c r="G90" s="1">
        <v>13</v>
      </c>
      <c r="H90" s="1">
        <v>16</v>
      </c>
      <c r="I90" s="1">
        <v>19</v>
      </c>
      <c r="J90" s="1">
        <v>22</v>
      </c>
      <c r="K90" s="1">
        <v>27</v>
      </c>
      <c r="L90" s="1" t="s">
        <v>112</v>
      </c>
      <c r="M90" s="11"/>
    </row>
    <row r="91" spans="1:13" x14ac:dyDescent="0.25">
      <c r="A91" s="1" t="s">
        <v>115</v>
      </c>
      <c r="B91" s="1" t="s">
        <v>116</v>
      </c>
      <c r="C91" s="1">
        <v>8</v>
      </c>
      <c r="D91" s="1">
        <v>10</v>
      </c>
      <c r="E91" s="1">
        <v>12</v>
      </c>
      <c r="F91" s="1">
        <v>14</v>
      </c>
      <c r="G91" s="1">
        <v>17</v>
      </c>
      <c r="H91" s="1">
        <v>20</v>
      </c>
      <c r="I91" s="1">
        <v>23</v>
      </c>
      <c r="J91" s="1">
        <v>26</v>
      </c>
      <c r="K91" s="1">
        <v>31</v>
      </c>
      <c r="L91" s="1" t="s">
        <v>112</v>
      </c>
      <c r="M91" s="11"/>
    </row>
    <row r="92" spans="1:13" x14ac:dyDescent="0.25">
      <c r="A92" s="1" t="s">
        <v>117</v>
      </c>
      <c r="B92" s="1" t="s">
        <v>118</v>
      </c>
      <c r="C92" s="1">
        <v>10</v>
      </c>
      <c r="D92" s="1">
        <v>12</v>
      </c>
      <c r="E92" s="1">
        <v>14</v>
      </c>
      <c r="F92" s="1">
        <v>16</v>
      </c>
      <c r="G92" s="1">
        <v>19</v>
      </c>
      <c r="H92" s="1">
        <v>22</v>
      </c>
      <c r="I92" s="1">
        <v>25</v>
      </c>
      <c r="J92" s="1">
        <v>28</v>
      </c>
      <c r="K92" s="1">
        <v>33</v>
      </c>
      <c r="L92" s="1" t="s">
        <v>112</v>
      </c>
      <c r="M92" s="11"/>
    </row>
    <row r="93" spans="1:13" x14ac:dyDescent="0.25">
      <c r="A93" s="1" t="s">
        <v>120</v>
      </c>
      <c r="B93" s="1" t="s">
        <v>425</v>
      </c>
      <c r="C93" s="1">
        <v>52</v>
      </c>
      <c r="D93" s="1">
        <v>54</v>
      </c>
      <c r="E93" s="1">
        <v>57</v>
      </c>
      <c r="F93" s="1">
        <v>60</v>
      </c>
      <c r="G93" s="1">
        <v>63</v>
      </c>
      <c r="H93" s="1">
        <v>66</v>
      </c>
      <c r="I93" s="1">
        <v>69</v>
      </c>
      <c r="J93" s="1">
        <v>72</v>
      </c>
      <c r="K93" s="1">
        <v>75</v>
      </c>
      <c r="L93" s="1" t="s">
        <v>119</v>
      </c>
      <c r="M93" s="11"/>
    </row>
    <row r="94" spans="1:13" x14ac:dyDescent="0.25">
      <c r="A94" s="1" t="s">
        <v>121</v>
      </c>
      <c r="B94" s="1" t="s">
        <v>426</v>
      </c>
      <c r="C94" s="1">
        <v>60</v>
      </c>
      <c r="D94" s="1">
        <v>62</v>
      </c>
      <c r="E94" s="1">
        <v>65</v>
      </c>
      <c r="F94" s="1">
        <v>68</v>
      </c>
      <c r="G94" s="1">
        <v>71</v>
      </c>
      <c r="H94" s="1">
        <v>74</v>
      </c>
      <c r="I94" s="1">
        <v>77</v>
      </c>
      <c r="J94" s="1">
        <v>80</v>
      </c>
      <c r="K94" s="1">
        <v>83</v>
      </c>
      <c r="L94" s="1" t="s">
        <v>119</v>
      </c>
      <c r="M94" s="11"/>
    </row>
    <row r="95" spans="1:13" x14ac:dyDescent="0.25">
      <c r="A95" s="1" t="s">
        <v>122</v>
      </c>
      <c r="B95" s="1" t="s">
        <v>427</v>
      </c>
      <c r="C95" s="1">
        <v>66</v>
      </c>
      <c r="D95" s="1">
        <v>68</v>
      </c>
      <c r="E95" s="1">
        <v>71</v>
      </c>
      <c r="F95" s="1">
        <v>74</v>
      </c>
      <c r="G95" s="1">
        <v>77</v>
      </c>
      <c r="H95" s="1">
        <v>80</v>
      </c>
      <c r="I95" s="1">
        <v>83</v>
      </c>
      <c r="J95" s="1">
        <v>86</v>
      </c>
      <c r="K95" s="1">
        <v>89</v>
      </c>
      <c r="L95" s="1" t="s">
        <v>119</v>
      </c>
      <c r="M95" s="11"/>
    </row>
    <row r="96" spans="1:13" x14ac:dyDescent="0.25">
      <c r="A96" s="1" t="s">
        <v>124</v>
      </c>
      <c r="B96" s="1" t="s">
        <v>428</v>
      </c>
      <c r="C96" s="1">
        <v>27</v>
      </c>
      <c r="D96" s="1">
        <v>29</v>
      </c>
      <c r="E96" s="1">
        <v>31</v>
      </c>
      <c r="F96" s="1">
        <v>33</v>
      </c>
      <c r="G96" s="1">
        <v>36</v>
      </c>
      <c r="H96" s="1">
        <v>39</v>
      </c>
      <c r="I96" s="1">
        <v>42</v>
      </c>
      <c r="J96" s="1">
        <v>45</v>
      </c>
      <c r="K96" s="1">
        <v>50</v>
      </c>
      <c r="L96" s="1" t="s">
        <v>123</v>
      </c>
      <c r="M96" s="11"/>
    </row>
    <row r="97" spans="1:13" x14ac:dyDescent="0.25">
      <c r="A97" s="1" t="s">
        <v>125</v>
      </c>
      <c r="B97" s="1" t="s">
        <v>429</v>
      </c>
      <c r="C97" s="1">
        <v>33</v>
      </c>
      <c r="D97" s="1">
        <v>35</v>
      </c>
      <c r="E97" s="1">
        <v>37</v>
      </c>
      <c r="F97" s="1">
        <v>39</v>
      </c>
      <c r="G97" s="1">
        <v>42</v>
      </c>
      <c r="H97" s="1">
        <v>45</v>
      </c>
      <c r="I97" s="1">
        <v>48</v>
      </c>
      <c r="J97" s="1">
        <v>51</v>
      </c>
      <c r="K97" s="1">
        <v>56</v>
      </c>
      <c r="L97" s="1" t="s">
        <v>123</v>
      </c>
      <c r="M97" s="11"/>
    </row>
    <row r="98" spans="1:13" x14ac:dyDescent="0.25">
      <c r="A98" s="1" t="s">
        <v>126</v>
      </c>
      <c r="B98" s="1" t="s">
        <v>430</v>
      </c>
      <c r="C98" s="1">
        <v>39</v>
      </c>
      <c r="D98" s="1">
        <v>41</v>
      </c>
      <c r="E98" s="1">
        <v>43</v>
      </c>
      <c r="F98" s="1">
        <v>45</v>
      </c>
      <c r="G98" s="1">
        <v>48</v>
      </c>
      <c r="H98" s="1">
        <v>51</v>
      </c>
      <c r="I98" s="1">
        <v>54</v>
      </c>
      <c r="J98" s="1">
        <v>57</v>
      </c>
      <c r="K98" s="1">
        <v>62</v>
      </c>
      <c r="L98" s="1" t="s">
        <v>123</v>
      </c>
      <c r="M98" s="11"/>
    </row>
    <row r="99" spans="1:13" x14ac:dyDescent="0.25">
      <c r="A99" s="1" t="s">
        <v>128</v>
      </c>
      <c r="B99" s="1" t="s">
        <v>431</v>
      </c>
      <c r="C99" s="1">
        <v>68</v>
      </c>
      <c r="D99" s="1">
        <v>70</v>
      </c>
      <c r="E99" s="1">
        <v>72</v>
      </c>
      <c r="F99" s="1">
        <v>74</v>
      </c>
      <c r="G99" s="1">
        <v>77</v>
      </c>
      <c r="H99" s="1">
        <v>80</v>
      </c>
      <c r="I99" s="1">
        <v>83</v>
      </c>
      <c r="J99" s="1">
        <v>86</v>
      </c>
      <c r="K99" s="1">
        <v>91</v>
      </c>
      <c r="L99" s="1" t="s">
        <v>127</v>
      </c>
      <c r="M99" s="11"/>
    </row>
    <row r="100" spans="1:13" x14ac:dyDescent="0.25">
      <c r="A100" s="1" t="s">
        <v>129</v>
      </c>
      <c r="B100" s="1" t="s">
        <v>432</v>
      </c>
      <c r="C100" s="1">
        <v>72</v>
      </c>
      <c r="D100" s="1">
        <v>74</v>
      </c>
      <c r="E100" s="1">
        <v>76</v>
      </c>
      <c r="F100" s="1">
        <v>78</v>
      </c>
      <c r="G100" s="1">
        <v>81</v>
      </c>
      <c r="H100" s="1">
        <v>84</v>
      </c>
      <c r="I100" s="1">
        <v>87</v>
      </c>
      <c r="J100" s="1">
        <v>90</v>
      </c>
      <c r="K100" s="1">
        <v>95</v>
      </c>
      <c r="L100" s="1" t="s">
        <v>127</v>
      </c>
      <c r="M100" s="11"/>
    </row>
    <row r="101" spans="1:13" x14ac:dyDescent="0.25">
      <c r="A101" s="1" t="s">
        <v>130</v>
      </c>
      <c r="B101" s="1" t="s">
        <v>433</v>
      </c>
      <c r="C101" s="1">
        <v>78</v>
      </c>
      <c r="D101" s="1">
        <v>80</v>
      </c>
      <c r="E101" s="1">
        <v>82</v>
      </c>
      <c r="F101" s="1">
        <v>84</v>
      </c>
      <c r="G101" s="1">
        <v>87</v>
      </c>
      <c r="H101" s="1">
        <v>90</v>
      </c>
      <c r="I101" s="1">
        <v>93</v>
      </c>
      <c r="J101" s="1">
        <v>96</v>
      </c>
      <c r="K101" s="1">
        <v>101</v>
      </c>
      <c r="L101" s="1" t="s">
        <v>127</v>
      </c>
      <c r="M101" s="11"/>
    </row>
    <row r="102" spans="1:13" x14ac:dyDescent="0.25">
      <c r="A102" s="1" t="s">
        <v>132</v>
      </c>
      <c r="B102" s="1" t="s">
        <v>434</v>
      </c>
      <c r="C102" s="1">
        <v>38</v>
      </c>
      <c r="D102" s="1">
        <v>40</v>
      </c>
      <c r="E102" s="1">
        <v>43</v>
      </c>
      <c r="F102" s="1">
        <v>46</v>
      </c>
      <c r="G102" s="1">
        <v>49</v>
      </c>
      <c r="H102" s="1">
        <v>52</v>
      </c>
      <c r="I102" s="1">
        <v>55</v>
      </c>
      <c r="J102" s="1">
        <v>58</v>
      </c>
      <c r="K102" s="1">
        <v>61</v>
      </c>
      <c r="L102" s="1" t="s">
        <v>131</v>
      </c>
      <c r="M102" s="11"/>
    </row>
    <row r="103" spans="1:13" x14ac:dyDescent="0.25">
      <c r="A103" s="1" t="s">
        <v>133</v>
      </c>
      <c r="B103" s="1" t="s">
        <v>435</v>
      </c>
      <c r="C103" s="1">
        <v>46</v>
      </c>
      <c r="D103" s="1">
        <v>48</v>
      </c>
      <c r="E103" s="1">
        <v>51</v>
      </c>
      <c r="F103" s="1">
        <v>54</v>
      </c>
      <c r="G103" s="1">
        <v>57</v>
      </c>
      <c r="H103" s="1">
        <v>60</v>
      </c>
      <c r="I103" s="1">
        <v>63</v>
      </c>
      <c r="J103" s="1">
        <v>66</v>
      </c>
      <c r="K103" s="1">
        <v>69</v>
      </c>
      <c r="L103" s="1" t="s">
        <v>131</v>
      </c>
      <c r="M103" s="11"/>
    </row>
    <row r="104" spans="1:13" x14ac:dyDescent="0.25">
      <c r="A104" s="1" t="s">
        <v>134</v>
      </c>
      <c r="B104" s="1" t="s">
        <v>436</v>
      </c>
      <c r="C104" s="1">
        <v>62</v>
      </c>
      <c r="D104" s="1">
        <v>64</v>
      </c>
      <c r="E104" s="1">
        <v>67</v>
      </c>
      <c r="F104" s="1">
        <v>70</v>
      </c>
      <c r="G104" s="1">
        <v>73</v>
      </c>
      <c r="H104" s="1">
        <v>76</v>
      </c>
      <c r="I104" s="1">
        <v>79</v>
      </c>
      <c r="J104" s="1">
        <v>82</v>
      </c>
      <c r="K104" s="1">
        <v>85</v>
      </c>
      <c r="L104" s="1" t="s">
        <v>131</v>
      </c>
      <c r="M104" s="11"/>
    </row>
    <row r="105" spans="1:13" x14ac:dyDescent="0.25">
      <c r="A105" s="1" t="s">
        <v>135</v>
      </c>
      <c r="B105" s="1" t="s">
        <v>542</v>
      </c>
      <c r="C105" s="1">
        <v>66</v>
      </c>
      <c r="D105" s="1">
        <v>68</v>
      </c>
      <c r="E105" s="1">
        <v>71</v>
      </c>
      <c r="F105" s="1">
        <v>74</v>
      </c>
      <c r="G105" s="1">
        <v>77</v>
      </c>
      <c r="H105" s="1">
        <v>80</v>
      </c>
      <c r="I105" s="1">
        <v>83</v>
      </c>
      <c r="J105" s="1">
        <v>86</v>
      </c>
      <c r="K105" s="1">
        <v>89</v>
      </c>
      <c r="L105" s="1" t="s">
        <v>131</v>
      </c>
      <c r="M105" s="11"/>
    </row>
    <row r="106" spans="1:13" x14ac:dyDescent="0.25">
      <c r="A106" s="1" t="s">
        <v>136</v>
      </c>
      <c r="B106" s="1" t="s">
        <v>543</v>
      </c>
      <c r="C106" s="1">
        <v>68</v>
      </c>
      <c r="D106" s="1">
        <v>70</v>
      </c>
      <c r="E106" s="1">
        <v>73</v>
      </c>
      <c r="F106" s="1">
        <v>76</v>
      </c>
      <c r="G106" s="1">
        <v>79</v>
      </c>
      <c r="H106" s="1">
        <v>82</v>
      </c>
      <c r="I106" s="1">
        <v>85</v>
      </c>
      <c r="J106" s="1">
        <v>88</v>
      </c>
      <c r="K106" s="1">
        <v>91</v>
      </c>
      <c r="L106" s="1" t="s">
        <v>131</v>
      </c>
      <c r="M106" s="11"/>
    </row>
    <row r="107" spans="1:13" x14ac:dyDescent="0.25">
      <c r="A107" s="1" t="s">
        <v>145</v>
      </c>
      <c r="B107" s="1" t="s">
        <v>443</v>
      </c>
      <c r="C107" s="1">
        <v>44</v>
      </c>
      <c r="D107" s="1">
        <v>46</v>
      </c>
      <c r="E107" s="1">
        <v>48</v>
      </c>
      <c r="F107" s="1">
        <v>50</v>
      </c>
      <c r="G107" s="1">
        <v>53</v>
      </c>
      <c r="H107" s="1">
        <v>56</v>
      </c>
      <c r="I107" s="1">
        <v>59</v>
      </c>
      <c r="J107" s="1">
        <v>62</v>
      </c>
      <c r="K107" s="1">
        <v>67</v>
      </c>
      <c r="L107" s="1" t="s">
        <v>144</v>
      </c>
      <c r="M107" s="11"/>
    </row>
    <row r="108" spans="1:13" x14ac:dyDescent="0.25">
      <c r="A108" s="1" t="s">
        <v>146</v>
      </c>
      <c r="B108" s="1" t="s">
        <v>147</v>
      </c>
      <c r="C108" s="1">
        <v>46</v>
      </c>
      <c r="D108" s="1">
        <v>48</v>
      </c>
      <c r="E108" s="1">
        <v>50</v>
      </c>
      <c r="F108" s="1">
        <v>52</v>
      </c>
      <c r="G108" s="1">
        <v>55</v>
      </c>
      <c r="H108" s="1">
        <v>58</v>
      </c>
      <c r="I108" s="1">
        <v>61</v>
      </c>
      <c r="J108" s="1">
        <v>64</v>
      </c>
      <c r="K108" s="1">
        <v>69</v>
      </c>
      <c r="L108" s="1" t="s">
        <v>144</v>
      </c>
      <c r="M108" s="11"/>
    </row>
    <row r="109" spans="1:13" x14ac:dyDescent="0.25">
      <c r="A109" s="1" t="s">
        <v>533</v>
      </c>
      <c r="B109" s="1" t="s">
        <v>444</v>
      </c>
      <c r="C109" s="1">
        <v>42</v>
      </c>
      <c r="D109" s="1">
        <v>44</v>
      </c>
      <c r="E109" s="1">
        <v>46</v>
      </c>
      <c r="F109" s="1">
        <v>48</v>
      </c>
      <c r="G109" s="1">
        <v>51</v>
      </c>
      <c r="H109" s="1">
        <v>54</v>
      </c>
      <c r="I109" s="1">
        <v>57</v>
      </c>
      <c r="J109" s="1">
        <v>60</v>
      </c>
      <c r="K109" s="1">
        <v>65</v>
      </c>
      <c r="L109" s="1" t="s">
        <v>148</v>
      </c>
      <c r="M109" s="11"/>
    </row>
    <row r="110" spans="1:13" x14ac:dyDescent="0.25">
      <c r="A110" s="1" t="s">
        <v>534</v>
      </c>
      <c r="B110" s="1" t="s">
        <v>445</v>
      </c>
      <c r="C110" s="1">
        <v>44</v>
      </c>
      <c r="D110" s="1">
        <v>46</v>
      </c>
      <c r="E110" s="1">
        <v>48</v>
      </c>
      <c r="F110" s="1">
        <v>50</v>
      </c>
      <c r="G110" s="1">
        <v>53</v>
      </c>
      <c r="H110" s="1">
        <v>56</v>
      </c>
      <c r="I110" s="1">
        <v>59</v>
      </c>
      <c r="J110" s="1">
        <v>62</v>
      </c>
      <c r="K110" s="1">
        <v>67</v>
      </c>
      <c r="L110" s="1" t="s">
        <v>148</v>
      </c>
      <c r="M110" s="11"/>
    </row>
    <row r="111" spans="1:13" x14ac:dyDescent="0.25">
      <c r="A111" s="1" t="s">
        <v>138</v>
      </c>
      <c r="B111" s="1" t="s">
        <v>437</v>
      </c>
      <c r="C111" s="1">
        <v>73</v>
      </c>
      <c r="D111" s="1">
        <v>75</v>
      </c>
      <c r="E111" s="1">
        <v>77</v>
      </c>
      <c r="F111" s="1">
        <v>79</v>
      </c>
      <c r="G111" s="1">
        <v>82</v>
      </c>
      <c r="H111" s="1">
        <v>85</v>
      </c>
      <c r="I111" s="1">
        <v>88</v>
      </c>
      <c r="J111" s="1">
        <v>91</v>
      </c>
      <c r="K111" s="1">
        <v>96</v>
      </c>
      <c r="L111" s="1" t="s">
        <v>137</v>
      </c>
      <c r="M111" s="11"/>
    </row>
    <row r="112" spans="1:13" x14ac:dyDescent="0.25">
      <c r="A112" s="1" t="s">
        <v>139</v>
      </c>
      <c r="B112" s="1" t="s">
        <v>438</v>
      </c>
      <c r="C112" s="1">
        <v>76</v>
      </c>
      <c r="D112" s="1">
        <v>78</v>
      </c>
      <c r="E112" s="1">
        <v>80</v>
      </c>
      <c r="F112" s="1">
        <v>82</v>
      </c>
      <c r="G112" s="1">
        <v>85</v>
      </c>
      <c r="H112" s="1">
        <v>88</v>
      </c>
      <c r="I112" s="1">
        <v>91</v>
      </c>
      <c r="J112" s="1">
        <v>94</v>
      </c>
      <c r="K112" s="1">
        <v>99</v>
      </c>
      <c r="L112" s="1" t="s">
        <v>137</v>
      </c>
      <c r="M112" s="11"/>
    </row>
    <row r="113" spans="1:13" x14ac:dyDescent="0.25">
      <c r="A113" s="1" t="s">
        <v>140</v>
      </c>
      <c r="B113" s="1" t="s">
        <v>439</v>
      </c>
      <c r="C113" s="1">
        <v>78</v>
      </c>
      <c r="D113" s="1">
        <v>80</v>
      </c>
      <c r="E113" s="1">
        <v>82</v>
      </c>
      <c r="F113" s="1">
        <v>84</v>
      </c>
      <c r="G113" s="1">
        <v>87</v>
      </c>
      <c r="H113" s="1">
        <v>90</v>
      </c>
      <c r="I113" s="1">
        <v>93</v>
      </c>
      <c r="J113" s="1">
        <v>96</v>
      </c>
      <c r="K113" s="1">
        <v>101</v>
      </c>
      <c r="L113" s="1" t="s">
        <v>137</v>
      </c>
      <c r="M113" s="11"/>
    </row>
    <row r="114" spans="1:13" x14ac:dyDescent="0.25">
      <c r="A114" s="1" t="s">
        <v>141</v>
      </c>
      <c r="B114" s="1" t="s">
        <v>440</v>
      </c>
      <c r="C114" s="1">
        <v>83</v>
      </c>
      <c r="D114" s="1">
        <v>85</v>
      </c>
      <c r="E114" s="1">
        <v>87</v>
      </c>
      <c r="F114" s="1">
        <v>89</v>
      </c>
      <c r="G114" s="1">
        <v>92</v>
      </c>
      <c r="H114" s="1">
        <v>95</v>
      </c>
      <c r="I114" s="1">
        <v>98</v>
      </c>
      <c r="J114" s="1">
        <v>101</v>
      </c>
      <c r="K114" s="1">
        <v>106</v>
      </c>
      <c r="L114" s="1" t="s">
        <v>137</v>
      </c>
      <c r="M114" s="11"/>
    </row>
    <row r="115" spans="1:13" x14ac:dyDescent="0.25">
      <c r="A115" s="1" t="s">
        <v>142</v>
      </c>
      <c r="B115" s="1" t="s">
        <v>441</v>
      </c>
      <c r="C115" s="1">
        <v>86</v>
      </c>
      <c r="D115" s="1">
        <v>88</v>
      </c>
      <c r="E115" s="1">
        <v>90</v>
      </c>
      <c r="F115" s="1">
        <v>92</v>
      </c>
      <c r="G115" s="1">
        <v>95</v>
      </c>
      <c r="H115" s="1">
        <v>98</v>
      </c>
      <c r="I115" s="1">
        <v>101</v>
      </c>
      <c r="J115" s="1">
        <v>104</v>
      </c>
      <c r="K115" s="1">
        <v>109</v>
      </c>
      <c r="L115" s="1" t="s">
        <v>137</v>
      </c>
      <c r="M115" s="11"/>
    </row>
    <row r="116" spans="1:13" x14ac:dyDescent="0.25">
      <c r="A116" s="1" t="s">
        <v>143</v>
      </c>
      <c r="B116" s="1" t="s">
        <v>442</v>
      </c>
      <c r="C116" s="1">
        <v>89</v>
      </c>
      <c r="D116" s="1">
        <v>91</v>
      </c>
      <c r="E116" s="1">
        <v>93</v>
      </c>
      <c r="F116" s="1">
        <v>95</v>
      </c>
      <c r="G116" s="1">
        <v>98</v>
      </c>
      <c r="H116" s="1">
        <v>101</v>
      </c>
      <c r="I116" s="1">
        <v>104</v>
      </c>
      <c r="J116" s="1">
        <v>107</v>
      </c>
      <c r="K116" s="1">
        <v>112</v>
      </c>
      <c r="L116" s="1" t="s">
        <v>137</v>
      </c>
      <c r="M116" s="11"/>
    </row>
    <row r="118" spans="1:13" x14ac:dyDescent="0.25">
      <c r="A118" s="29" t="s">
        <v>1</v>
      </c>
      <c r="B118" s="29" t="s">
        <v>2</v>
      </c>
      <c r="C118" s="29">
        <v>210</v>
      </c>
      <c r="D118" s="29">
        <v>211</v>
      </c>
      <c r="E118" s="29">
        <v>212</v>
      </c>
      <c r="F118" s="29">
        <v>213</v>
      </c>
      <c r="G118" s="29">
        <v>214</v>
      </c>
      <c r="H118" s="29">
        <v>215</v>
      </c>
      <c r="I118" s="29">
        <v>216</v>
      </c>
      <c r="J118" s="29">
        <v>217</v>
      </c>
      <c r="K118" s="29">
        <v>218</v>
      </c>
      <c r="L118" s="29" t="s">
        <v>0</v>
      </c>
    </row>
    <row r="119" spans="1:13" x14ac:dyDescent="0.25">
      <c r="A119" s="30" t="s">
        <v>4</v>
      </c>
      <c r="B119" s="30" t="s">
        <v>5</v>
      </c>
      <c r="C119" s="30">
        <v>42</v>
      </c>
      <c r="D119" s="30">
        <v>44</v>
      </c>
      <c r="E119" s="30">
        <v>46</v>
      </c>
      <c r="F119" s="30">
        <v>48</v>
      </c>
      <c r="G119" s="30">
        <v>51</v>
      </c>
      <c r="H119" s="30">
        <v>54</v>
      </c>
      <c r="I119" s="30">
        <v>57</v>
      </c>
      <c r="J119" s="30">
        <v>60</v>
      </c>
      <c r="K119" s="30">
        <v>65</v>
      </c>
      <c r="L119" s="30" t="s">
        <v>3</v>
      </c>
    </row>
    <row r="120" spans="1:13" x14ac:dyDescent="0.25">
      <c r="A120" s="30" t="s">
        <v>6</v>
      </c>
      <c r="B120" s="30" t="s">
        <v>367</v>
      </c>
      <c r="C120" s="30">
        <v>51</v>
      </c>
      <c r="D120" s="30">
        <v>53</v>
      </c>
      <c r="E120" s="30">
        <v>55</v>
      </c>
      <c r="F120" s="30">
        <v>57</v>
      </c>
      <c r="G120" s="30">
        <v>60</v>
      </c>
      <c r="H120" s="30">
        <v>63</v>
      </c>
      <c r="I120" s="30">
        <v>66</v>
      </c>
      <c r="J120" s="30">
        <v>69</v>
      </c>
      <c r="K120" s="30">
        <v>74</v>
      </c>
      <c r="L120" s="30" t="s">
        <v>3</v>
      </c>
    </row>
    <row r="121" spans="1:13" x14ac:dyDescent="0.25">
      <c r="A121" s="30" t="s">
        <v>7</v>
      </c>
      <c r="B121" s="30" t="s">
        <v>368</v>
      </c>
      <c r="C121" s="30">
        <v>53</v>
      </c>
      <c r="D121" s="30">
        <v>55</v>
      </c>
      <c r="E121" s="30">
        <v>57</v>
      </c>
      <c r="F121" s="30">
        <v>59</v>
      </c>
      <c r="G121" s="30">
        <v>62</v>
      </c>
      <c r="H121" s="30">
        <v>65</v>
      </c>
      <c r="I121" s="30">
        <v>68</v>
      </c>
      <c r="J121" s="30">
        <v>71</v>
      </c>
      <c r="K121" s="30">
        <v>76</v>
      </c>
      <c r="L121" s="30" t="s">
        <v>3</v>
      </c>
    </row>
    <row r="122" spans="1:13" x14ac:dyDescent="0.25">
      <c r="A122" s="30" t="s">
        <v>9</v>
      </c>
      <c r="B122" s="30" t="s">
        <v>369</v>
      </c>
      <c r="C122" s="30">
        <v>33</v>
      </c>
      <c r="D122" s="30">
        <v>35</v>
      </c>
      <c r="E122" s="30">
        <v>37</v>
      </c>
      <c r="F122" s="30">
        <v>39</v>
      </c>
      <c r="G122" s="30">
        <v>42</v>
      </c>
      <c r="H122" s="30">
        <v>45</v>
      </c>
      <c r="I122" s="30">
        <v>48</v>
      </c>
      <c r="J122" s="30">
        <v>51</v>
      </c>
      <c r="K122" s="30">
        <v>56</v>
      </c>
      <c r="L122" s="30" t="s">
        <v>8</v>
      </c>
    </row>
    <row r="123" spans="1:13" x14ac:dyDescent="0.25">
      <c r="A123" s="30" t="s">
        <v>10</v>
      </c>
      <c r="B123" s="30" t="s">
        <v>11</v>
      </c>
      <c r="C123" s="30">
        <v>35</v>
      </c>
      <c r="D123" s="30">
        <v>37</v>
      </c>
      <c r="E123" s="30">
        <v>39</v>
      </c>
      <c r="F123" s="30">
        <v>41</v>
      </c>
      <c r="G123" s="30">
        <v>44</v>
      </c>
      <c r="H123" s="30">
        <v>47</v>
      </c>
      <c r="I123" s="30">
        <v>50</v>
      </c>
      <c r="J123" s="30">
        <v>53</v>
      </c>
      <c r="K123" s="30">
        <v>58</v>
      </c>
      <c r="L123" s="30" t="s">
        <v>8</v>
      </c>
    </row>
    <row r="124" spans="1:13" x14ac:dyDescent="0.25">
      <c r="A124" s="30" t="s">
        <v>13</v>
      </c>
      <c r="B124" s="30" t="s">
        <v>370</v>
      </c>
      <c r="C124" s="30">
        <v>95</v>
      </c>
      <c r="D124" s="30">
        <v>97</v>
      </c>
      <c r="E124" s="30">
        <v>99</v>
      </c>
      <c r="F124" s="30">
        <v>101</v>
      </c>
      <c r="G124" s="30">
        <v>104</v>
      </c>
      <c r="H124" s="30">
        <v>107</v>
      </c>
      <c r="I124" s="30">
        <v>110</v>
      </c>
      <c r="J124" s="30">
        <v>113</v>
      </c>
      <c r="K124" s="30">
        <v>118</v>
      </c>
      <c r="L124" s="30" t="s">
        <v>12</v>
      </c>
    </row>
    <row r="125" spans="1:13" x14ac:dyDescent="0.25">
      <c r="A125" s="30" t="s">
        <v>14</v>
      </c>
      <c r="B125" s="30" t="s">
        <v>371</v>
      </c>
      <c r="C125" s="30">
        <v>97</v>
      </c>
      <c r="D125" s="30">
        <v>99</v>
      </c>
      <c r="E125" s="30">
        <v>101</v>
      </c>
      <c r="F125" s="30">
        <v>103</v>
      </c>
      <c r="G125" s="30">
        <v>106</v>
      </c>
      <c r="H125" s="30">
        <v>109</v>
      </c>
      <c r="I125" s="30">
        <v>112</v>
      </c>
      <c r="J125" s="30">
        <v>115</v>
      </c>
      <c r="K125" s="30">
        <v>120</v>
      </c>
      <c r="L125" s="30" t="s">
        <v>12</v>
      </c>
    </row>
    <row r="126" spans="1:13" x14ac:dyDescent="0.25">
      <c r="A126" s="30" t="s">
        <v>15</v>
      </c>
      <c r="B126" s="30" t="s">
        <v>372</v>
      </c>
      <c r="C126" s="30">
        <v>98</v>
      </c>
      <c r="D126" s="30">
        <v>100</v>
      </c>
      <c r="E126" s="30">
        <v>102</v>
      </c>
      <c r="F126" s="30">
        <v>104</v>
      </c>
      <c r="G126" s="30">
        <v>107</v>
      </c>
      <c r="H126" s="30">
        <v>110</v>
      </c>
      <c r="I126" s="30">
        <v>113</v>
      </c>
      <c r="J126" s="30">
        <v>116</v>
      </c>
      <c r="K126" s="30">
        <v>121</v>
      </c>
      <c r="L126" s="30" t="s">
        <v>12</v>
      </c>
    </row>
    <row r="127" spans="1:13" x14ac:dyDescent="0.25">
      <c r="A127" s="30" t="s">
        <v>16</v>
      </c>
      <c r="B127" s="30" t="s">
        <v>373</v>
      </c>
      <c r="C127" s="30">
        <v>100</v>
      </c>
      <c r="D127" s="30">
        <v>102</v>
      </c>
      <c r="E127" s="30">
        <v>104</v>
      </c>
      <c r="F127" s="30">
        <v>106</v>
      </c>
      <c r="G127" s="30">
        <v>109</v>
      </c>
      <c r="H127" s="30">
        <v>112</v>
      </c>
      <c r="I127" s="30">
        <v>115</v>
      </c>
      <c r="J127" s="30">
        <v>118</v>
      </c>
      <c r="K127" s="30">
        <v>123</v>
      </c>
      <c r="L127" s="30" t="s">
        <v>12</v>
      </c>
    </row>
    <row r="128" spans="1:13" x14ac:dyDescent="0.25">
      <c r="A128" s="30" t="s">
        <v>18</v>
      </c>
      <c r="B128" s="104">
        <v>71</v>
      </c>
      <c r="C128" s="30">
        <v>76</v>
      </c>
      <c r="D128" s="30">
        <v>78</v>
      </c>
      <c r="E128" s="30">
        <v>80</v>
      </c>
      <c r="F128" s="30">
        <v>82</v>
      </c>
      <c r="G128" s="30">
        <v>85</v>
      </c>
      <c r="H128" s="30">
        <v>88</v>
      </c>
      <c r="I128" s="30">
        <v>91</v>
      </c>
      <c r="J128" s="30">
        <v>94</v>
      </c>
      <c r="K128" s="30">
        <v>99</v>
      </c>
      <c r="L128" s="30" t="s">
        <v>17</v>
      </c>
    </row>
    <row r="129" spans="1:12" x14ac:dyDescent="0.25">
      <c r="A129" s="30" t="s">
        <v>19</v>
      </c>
      <c r="B129" s="30" t="s">
        <v>20</v>
      </c>
      <c r="C129" s="30">
        <v>79</v>
      </c>
      <c r="D129" s="30">
        <v>81</v>
      </c>
      <c r="E129" s="30">
        <v>83</v>
      </c>
      <c r="F129" s="30">
        <v>85</v>
      </c>
      <c r="G129" s="30">
        <v>88</v>
      </c>
      <c r="H129" s="30">
        <v>91</v>
      </c>
      <c r="I129" s="30">
        <v>94</v>
      </c>
      <c r="J129" s="30">
        <v>97</v>
      </c>
      <c r="K129" s="30">
        <v>102</v>
      </c>
      <c r="L129" s="30" t="s">
        <v>17</v>
      </c>
    </row>
    <row r="130" spans="1:12" x14ac:dyDescent="0.25">
      <c r="A130" s="30" t="s">
        <v>21</v>
      </c>
      <c r="B130" s="30" t="s">
        <v>374</v>
      </c>
      <c r="C130" s="30">
        <v>82</v>
      </c>
      <c r="D130" s="30">
        <v>84</v>
      </c>
      <c r="E130" s="30">
        <v>86</v>
      </c>
      <c r="F130" s="30">
        <v>88</v>
      </c>
      <c r="G130" s="30">
        <v>91</v>
      </c>
      <c r="H130" s="30">
        <v>94</v>
      </c>
      <c r="I130" s="30">
        <v>97</v>
      </c>
      <c r="J130" s="30">
        <v>100</v>
      </c>
      <c r="K130" s="30">
        <v>105</v>
      </c>
      <c r="L130" s="30" t="s">
        <v>17</v>
      </c>
    </row>
    <row r="131" spans="1:12" x14ac:dyDescent="0.25">
      <c r="A131" s="30" t="s">
        <v>22</v>
      </c>
      <c r="B131" s="30" t="s">
        <v>375</v>
      </c>
      <c r="C131" s="30">
        <v>85</v>
      </c>
      <c r="D131" s="30">
        <v>87</v>
      </c>
      <c r="E131" s="30">
        <v>89</v>
      </c>
      <c r="F131" s="30">
        <v>91</v>
      </c>
      <c r="G131" s="30">
        <v>94</v>
      </c>
      <c r="H131" s="30">
        <v>97</v>
      </c>
      <c r="I131" s="30">
        <v>100</v>
      </c>
      <c r="J131" s="30">
        <v>103</v>
      </c>
      <c r="K131" s="30">
        <v>108</v>
      </c>
      <c r="L131" s="30" t="s">
        <v>17</v>
      </c>
    </row>
    <row r="132" spans="1:12" x14ac:dyDescent="0.25">
      <c r="A132" s="30" t="s">
        <v>23</v>
      </c>
      <c r="B132" s="30" t="s">
        <v>24</v>
      </c>
      <c r="C132" s="30">
        <v>87</v>
      </c>
      <c r="D132" s="30">
        <v>89</v>
      </c>
      <c r="E132" s="30">
        <v>91</v>
      </c>
      <c r="F132" s="30">
        <v>93</v>
      </c>
      <c r="G132" s="30">
        <v>96</v>
      </c>
      <c r="H132" s="30">
        <v>99</v>
      </c>
      <c r="I132" s="30">
        <v>102</v>
      </c>
      <c r="J132" s="30">
        <v>105</v>
      </c>
      <c r="K132" s="30">
        <v>110</v>
      </c>
      <c r="L132" s="30" t="s">
        <v>17</v>
      </c>
    </row>
    <row r="133" spans="1:12" x14ac:dyDescent="0.25">
      <c r="A133" s="30" t="s">
        <v>25</v>
      </c>
      <c r="B133" s="30" t="s">
        <v>26</v>
      </c>
      <c r="C133" s="30">
        <v>90</v>
      </c>
      <c r="D133" s="30">
        <v>92</v>
      </c>
      <c r="E133" s="30">
        <v>94</v>
      </c>
      <c r="F133" s="30">
        <v>96</v>
      </c>
      <c r="G133" s="30">
        <v>99</v>
      </c>
      <c r="H133" s="30">
        <v>102</v>
      </c>
      <c r="I133" s="30">
        <v>105</v>
      </c>
      <c r="J133" s="30">
        <v>108</v>
      </c>
      <c r="K133" s="30">
        <v>113</v>
      </c>
      <c r="L133" s="30" t="s">
        <v>17</v>
      </c>
    </row>
    <row r="134" spans="1:12" x14ac:dyDescent="0.25">
      <c r="A134" s="30" t="s">
        <v>28</v>
      </c>
      <c r="B134" s="30" t="s">
        <v>29</v>
      </c>
      <c r="C134" s="30">
        <v>45</v>
      </c>
      <c r="D134" s="30">
        <v>47</v>
      </c>
      <c r="E134" s="30">
        <v>49</v>
      </c>
      <c r="F134" s="30">
        <v>51</v>
      </c>
      <c r="G134" s="30">
        <v>54</v>
      </c>
      <c r="H134" s="30">
        <v>57</v>
      </c>
      <c r="I134" s="30">
        <v>60</v>
      </c>
      <c r="J134" s="30">
        <v>63</v>
      </c>
      <c r="K134" s="30">
        <v>68</v>
      </c>
      <c r="L134" s="30" t="s">
        <v>27</v>
      </c>
    </row>
    <row r="135" spans="1:12" x14ac:dyDescent="0.25">
      <c r="A135" s="30" t="s">
        <v>30</v>
      </c>
      <c r="B135" s="30" t="s">
        <v>31</v>
      </c>
      <c r="C135" s="30">
        <v>48</v>
      </c>
      <c r="D135" s="30">
        <v>50</v>
      </c>
      <c r="E135" s="30">
        <v>52</v>
      </c>
      <c r="F135" s="30">
        <v>54</v>
      </c>
      <c r="G135" s="30">
        <v>57</v>
      </c>
      <c r="H135" s="30">
        <v>60</v>
      </c>
      <c r="I135" s="30">
        <v>63</v>
      </c>
      <c r="J135" s="30">
        <v>66</v>
      </c>
      <c r="K135" s="30">
        <v>71</v>
      </c>
      <c r="L135" s="30" t="s">
        <v>27</v>
      </c>
    </row>
    <row r="136" spans="1:12" x14ac:dyDescent="0.25">
      <c r="A136" s="30" t="s">
        <v>32</v>
      </c>
      <c r="B136" s="30" t="s">
        <v>376</v>
      </c>
      <c r="C136" s="30">
        <v>53</v>
      </c>
      <c r="D136" s="30">
        <v>55</v>
      </c>
      <c r="E136" s="30">
        <v>57</v>
      </c>
      <c r="F136" s="30">
        <v>59</v>
      </c>
      <c r="G136" s="30">
        <v>62</v>
      </c>
      <c r="H136" s="30">
        <v>65</v>
      </c>
      <c r="I136" s="30">
        <v>68</v>
      </c>
      <c r="J136" s="30">
        <v>71</v>
      </c>
      <c r="K136" s="30">
        <v>76</v>
      </c>
      <c r="L136" s="30" t="s">
        <v>27</v>
      </c>
    </row>
    <row r="137" spans="1:12" x14ac:dyDescent="0.25">
      <c r="A137" s="30" t="s">
        <v>33</v>
      </c>
      <c r="B137" s="30" t="s">
        <v>377</v>
      </c>
      <c r="C137" s="30">
        <v>58</v>
      </c>
      <c r="D137" s="30">
        <v>60</v>
      </c>
      <c r="E137" s="30">
        <v>62</v>
      </c>
      <c r="F137" s="30">
        <v>64</v>
      </c>
      <c r="G137" s="30">
        <v>67</v>
      </c>
      <c r="H137" s="30">
        <v>70</v>
      </c>
      <c r="I137" s="30">
        <v>73</v>
      </c>
      <c r="J137" s="30">
        <v>76</v>
      </c>
      <c r="K137" s="30">
        <v>81</v>
      </c>
      <c r="L137" s="30" t="s">
        <v>27</v>
      </c>
    </row>
    <row r="138" spans="1:12" x14ac:dyDescent="0.25">
      <c r="A138" s="30" t="s">
        <v>34</v>
      </c>
      <c r="B138" s="30" t="s">
        <v>378</v>
      </c>
      <c r="C138" s="30">
        <v>60</v>
      </c>
      <c r="D138" s="30">
        <v>62</v>
      </c>
      <c r="E138" s="30">
        <v>64</v>
      </c>
      <c r="F138" s="30">
        <v>66</v>
      </c>
      <c r="G138" s="30">
        <v>69</v>
      </c>
      <c r="H138" s="30">
        <v>72</v>
      </c>
      <c r="I138" s="30">
        <v>75</v>
      </c>
      <c r="J138" s="30">
        <v>78</v>
      </c>
      <c r="K138" s="30">
        <v>83</v>
      </c>
      <c r="L138" s="30" t="s">
        <v>27</v>
      </c>
    </row>
    <row r="139" spans="1:12" x14ac:dyDescent="0.25">
      <c r="A139" s="30" t="s">
        <v>35</v>
      </c>
      <c r="B139" s="30" t="s">
        <v>379</v>
      </c>
      <c r="C139" s="30">
        <v>62</v>
      </c>
      <c r="D139" s="30">
        <v>64</v>
      </c>
      <c r="E139" s="30">
        <v>66</v>
      </c>
      <c r="F139" s="30">
        <v>68</v>
      </c>
      <c r="G139" s="30">
        <v>71</v>
      </c>
      <c r="H139" s="30">
        <v>74</v>
      </c>
      <c r="I139" s="30">
        <v>77</v>
      </c>
      <c r="J139" s="30">
        <v>80</v>
      </c>
      <c r="K139" s="30">
        <v>85</v>
      </c>
      <c r="L139" s="30" t="s">
        <v>27</v>
      </c>
    </row>
    <row r="140" spans="1:12" x14ac:dyDescent="0.25">
      <c r="A140" s="30" t="s">
        <v>38</v>
      </c>
      <c r="B140" s="30" t="s">
        <v>39</v>
      </c>
      <c r="C140" s="30">
        <v>49</v>
      </c>
      <c r="D140" s="30">
        <v>51</v>
      </c>
      <c r="E140" s="30">
        <v>53</v>
      </c>
      <c r="F140" s="30">
        <v>55</v>
      </c>
      <c r="G140" s="30">
        <v>58</v>
      </c>
      <c r="H140" s="30">
        <v>61</v>
      </c>
      <c r="I140" s="30">
        <v>64</v>
      </c>
      <c r="J140" s="30">
        <v>67</v>
      </c>
      <c r="K140" s="30">
        <v>72</v>
      </c>
      <c r="L140" s="30" t="s">
        <v>37</v>
      </c>
    </row>
    <row r="141" spans="1:12" x14ac:dyDescent="0.25">
      <c r="A141" s="30" t="s">
        <v>40</v>
      </c>
      <c r="B141" s="30" t="s">
        <v>41</v>
      </c>
      <c r="C141" s="30">
        <v>50</v>
      </c>
      <c r="D141" s="30">
        <v>52</v>
      </c>
      <c r="E141" s="30">
        <v>54</v>
      </c>
      <c r="F141" s="30">
        <v>56</v>
      </c>
      <c r="G141" s="30">
        <v>59</v>
      </c>
      <c r="H141" s="30">
        <v>62</v>
      </c>
      <c r="I141" s="30">
        <v>65</v>
      </c>
      <c r="J141" s="30">
        <v>68</v>
      </c>
      <c r="K141" s="30">
        <v>73</v>
      </c>
      <c r="L141" s="30" t="s">
        <v>37</v>
      </c>
    </row>
    <row r="142" spans="1:12" x14ac:dyDescent="0.25">
      <c r="A142" s="30" t="s">
        <v>42</v>
      </c>
      <c r="B142" s="30" t="s">
        <v>383</v>
      </c>
      <c r="C142" s="30">
        <v>53</v>
      </c>
      <c r="D142" s="30">
        <v>55</v>
      </c>
      <c r="E142" s="30">
        <v>57</v>
      </c>
      <c r="F142" s="30">
        <v>59</v>
      </c>
      <c r="G142" s="30">
        <v>62</v>
      </c>
      <c r="H142" s="30">
        <v>65</v>
      </c>
      <c r="I142" s="30">
        <v>68</v>
      </c>
      <c r="J142" s="30">
        <v>71</v>
      </c>
      <c r="K142" s="30">
        <v>76</v>
      </c>
      <c r="L142" s="30" t="s">
        <v>37</v>
      </c>
    </row>
    <row r="143" spans="1:12" x14ac:dyDescent="0.25">
      <c r="A143" s="30" t="s">
        <v>43</v>
      </c>
      <c r="B143" s="30" t="s">
        <v>384</v>
      </c>
      <c r="C143" s="30">
        <v>56</v>
      </c>
      <c r="D143" s="30">
        <v>58</v>
      </c>
      <c r="E143" s="30">
        <v>60</v>
      </c>
      <c r="F143" s="30">
        <v>62</v>
      </c>
      <c r="G143" s="30">
        <v>65</v>
      </c>
      <c r="H143" s="30">
        <v>68</v>
      </c>
      <c r="I143" s="30">
        <v>71</v>
      </c>
      <c r="J143" s="30">
        <v>74</v>
      </c>
      <c r="K143" s="30">
        <v>79</v>
      </c>
      <c r="L143" s="30" t="s">
        <v>37</v>
      </c>
    </row>
    <row r="144" spans="1:12" x14ac:dyDescent="0.25">
      <c r="A144" s="30" t="s">
        <v>45</v>
      </c>
      <c r="B144" s="30" t="s">
        <v>385</v>
      </c>
      <c r="C144" s="30">
        <v>17</v>
      </c>
      <c r="D144" s="30">
        <v>19</v>
      </c>
      <c r="E144" s="30">
        <v>21</v>
      </c>
      <c r="F144" s="30">
        <v>23</v>
      </c>
      <c r="G144" s="30">
        <v>26</v>
      </c>
      <c r="H144" s="30">
        <v>29</v>
      </c>
      <c r="I144" s="30">
        <v>32</v>
      </c>
      <c r="J144" s="30">
        <v>35</v>
      </c>
      <c r="K144" s="30">
        <v>40</v>
      </c>
      <c r="L144" s="30" t="s">
        <v>44</v>
      </c>
    </row>
    <row r="145" spans="1:12" x14ac:dyDescent="0.25">
      <c r="A145" s="30" t="s">
        <v>46</v>
      </c>
      <c r="B145" s="30" t="s">
        <v>386</v>
      </c>
      <c r="C145" s="30">
        <v>20</v>
      </c>
      <c r="D145" s="30">
        <v>22</v>
      </c>
      <c r="E145" s="30">
        <v>24</v>
      </c>
      <c r="F145" s="30">
        <v>26</v>
      </c>
      <c r="G145" s="30">
        <v>29</v>
      </c>
      <c r="H145" s="30">
        <v>32</v>
      </c>
      <c r="I145" s="30">
        <v>35</v>
      </c>
      <c r="J145" s="30">
        <v>38</v>
      </c>
      <c r="K145" s="30">
        <v>43</v>
      </c>
      <c r="L145" s="30" t="s">
        <v>44</v>
      </c>
    </row>
    <row r="146" spans="1:12" x14ac:dyDescent="0.25">
      <c r="A146" s="30" t="s">
        <v>47</v>
      </c>
      <c r="B146" s="30" t="s">
        <v>387</v>
      </c>
      <c r="C146" s="30">
        <v>21</v>
      </c>
      <c r="D146" s="30">
        <v>23</v>
      </c>
      <c r="E146" s="30">
        <v>25</v>
      </c>
      <c r="F146" s="30">
        <v>27</v>
      </c>
      <c r="G146" s="30">
        <v>30</v>
      </c>
      <c r="H146" s="30">
        <v>33</v>
      </c>
      <c r="I146" s="30">
        <v>36</v>
      </c>
      <c r="J146" s="30">
        <v>39</v>
      </c>
      <c r="K146" s="30">
        <v>44</v>
      </c>
      <c r="L146" s="30" t="s">
        <v>44</v>
      </c>
    </row>
    <row r="147" spans="1:12" x14ac:dyDescent="0.25">
      <c r="A147" s="30" t="s">
        <v>48</v>
      </c>
      <c r="B147" s="30" t="s">
        <v>388</v>
      </c>
      <c r="C147" s="30">
        <v>22</v>
      </c>
      <c r="D147" s="30">
        <v>24</v>
      </c>
      <c r="E147" s="30">
        <v>26</v>
      </c>
      <c r="F147" s="30">
        <v>28</v>
      </c>
      <c r="G147" s="30">
        <v>31</v>
      </c>
      <c r="H147" s="30">
        <v>34</v>
      </c>
      <c r="I147" s="30">
        <v>37</v>
      </c>
      <c r="J147" s="30">
        <v>40</v>
      </c>
      <c r="K147" s="30">
        <v>45</v>
      </c>
      <c r="L147" s="30" t="s">
        <v>44</v>
      </c>
    </row>
    <row r="148" spans="1:12" x14ac:dyDescent="0.25">
      <c r="A148" s="30" t="s">
        <v>49</v>
      </c>
      <c r="B148" s="30" t="s">
        <v>389</v>
      </c>
      <c r="C148" s="30">
        <v>23</v>
      </c>
      <c r="D148" s="30">
        <v>25</v>
      </c>
      <c r="E148" s="30">
        <v>27</v>
      </c>
      <c r="F148" s="30">
        <v>29</v>
      </c>
      <c r="G148" s="30">
        <v>32</v>
      </c>
      <c r="H148" s="30">
        <v>35</v>
      </c>
      <c r="I148" s="30">
        <v>38</v>
      </c>
      <c r="J148" s="30">
        <v>41</v>
      </c>
      <c r="K148" s="30">
        <v>46</v>
      </c>
      <c r="L148" s="30" t="s">
        <v>44</v>
      </c>
    </row>
    <row r="149" spans="1:12" x14ac:dyDescent="0.25">
      <c r="A149" s="30" t="s">
        <v>50</v>
      </c>
      <c r="B149" s="30" t="s">
        <v>390</v>
      </c>
      <c r="C149" s="30">
        <v>25</v>
      </c>
      <c r="D149" s="30">
        <v>27</v>
      </c>
      <c r="E149" s="30">
        <v>29</v>
      </c>
      <c r="F149" s="30">
        <v>31</v>
      </c>
      <c r="G149" s="30">
        <v>34</v>
      </c>
      <c r="H149" s="30">
        <v>37</v>
      </c>
      <c r="I149" s="30">
        <v>40</v>
      </c>
      <c r="J149" s="30">
        <v>43</v>
      </c>
      <c r="K149" s="30">
        <v>48</v>
      </c>
      <c r="L149" s="30" t="s">
        <v>44</v>
      </c>
    </row>
    <row r="150" spans="1:12" x14ac:dyDescent="0.25">
      <c r="A150" s="30" t="s">
        <v>52</v>
      </c>
      <c r="B150" s="30" t="s">
        <v>391</v>
      </c>
      <c r="C150" s="30">
        <v>46</v>
      </c>
      <c r="D150" s="30">
        <v>48</v>
      </c>
      <c r="E150" s="30">
        <v>50</v>
      </c>
      <c r="F150" s="30">
        <v>52</v>
      </c>
      <c r="G150" s="30">
        <v>55</v>
      </c>
      <c r="H150" s="30">
        <v>58</v>
      </c>
      <c r="I150" s="30">
        <v>61</v>
      </c>
      <c r="J150" s="30">
        <v>64</v>
      </c>
      <c r="K150" s="30">
        <v>69</v>
      </c>
      <c r="L150" s="30" t="s">
        <v>51</v>
      </c>
    </row>
    <row r="151" spans="1:12" x14ac:dyDescent="0.25">
      <c r="A151" s="30" t="s">
        <v>53</v>
      </c>
      <c r="B151" s="30" t="s">
        <v>392</v>
      </c>
      <c r="C151" s="30">
        <v>55</v>
      </c>
      <c r="D151" s="30">
        <v>57</v>
      </c>
      <c r="E151" s="30">
        <v>59</v>
      </c>
      <c r="F151" s="30">
        <v>61</v>
      </c>
      <c r="G151" s="30">
        <v>64</v>
      </c>
      <c r="H151" s="30">
        <v>67</v>
      </c>
      <c r="I151" s="30">
        <v>70</v>
      </c>
      <c r="J151" s="30">
        <v>73</v>
      </c>
      <c r="K151" s="30">
        <v>78</v>
      </c>
      <c r="L151" s="30" t="s">
        <v>51</v>
      </c>
    </row>
    <row r="152" spans="1:12" x14ac:dyDescent="0.25">
      <c r="A152" s="30" t="s">
        <v>54</v>
      </c>
      <c r="B152" s="30" t="s">
        <v>393</v>
      </c>
      <c r="C152" s="30">
        <v>57</v>
      </c>
      <c r="D152" s="30">
        <v>59</v>
      </c>
      <c r="E152" s="30">
        <v>61</v>
      </c>
      <c r="F152" s="30">
        <v>63</v>
      </c>
      <c r="G152" s="30">
        <v>66</v>
      </c>
      <c r="H152" s="30">
        <v>69</v>
      </c>
      <c r="I152" s="30">
        <v>72</v>
      </c>
      <c r="J152" s="30">
        <v>75</v>
      </c>
      <c r="K152" s="30">
        <v>80</v>
      </c>
      <c r="L152" s="30" t="s">
        <v>51</v>
      </c>
    </row>
    <row r="153" spans="1:12" x14ac:dyDescent="0.25">
      <c r="A153" s="30" t="s">
        <v>55</v>
      </c>
      <c r="B153" s="30" t="s">
        <v>394</v>
      </c>
      <c r="C153" s="30">
        <v>59</v>
      </c>
      <c r="D153" s="30">
        <v>61</v>
      </c>
      <c r="E153" s="30">
        <v>63</v>
      </c>
      <c r="F153" s="30">
        <v>65</v>
      </c>
      <c r="G153" s="30">
        <v>68</v>
      </c>
      <c r="H153" s="30">
        <v>71</v>
      </c>
      <c r="I153" s="30">
        <v>74</v>
      </c>
      <c r="J153" s="30">
        <v>77</v>
      </c>
      <c r="K153" s="30">
        <v>82</v>
      </c>
      <c r="L153" s="30" t="s">
        <v>51</v>
      </c>
    </row>
    <row r="154" spans="1:12" x14ac:dyDescent="0.25">
      <c r="A154" s="30" t="s">
        <v>56</v>
      </c>
      <c r="B154" s="104" t="s">
        <v>548</v>
      </c>
      <c r="C154" s="30">
        <v>70</v>
      </c>
      <c r="D154" s="30">
        <v>72</v>
      </c>
      <c r="E154" s="30">
        <v>74</v>
      </c>
      <c r="F154" s="30">
        <v>76</v>
      </c>
      <c r="G154" s="30">
        <v>79</v>
      </c>
      <c r="H154" s="30">
        <v>82</v>
      </c>
      <c r="I154" s="30">
        <v>85</v>
      </c>
      <c r="J154" s="30">
        <v>88</v>
      </c>
      <c r="K154" s="30">
        <v>93</v>
      </c>
      <c r="L154" s="30" t="s">
        <v>51</v>
      </c>
    </row>
    <row r="155" spans="1:12" x14ac:dyDescent="0.25">
      <c r="A155" s="30" t="s">
        <v>58</v>
      </c>
      <c r="B155" s="30" t="s">
        <v>395</v>
      </c>
      <c r="C155" s="30">
        <v>52</v>
      </c>
      <c r="D155" s="30">
        <v>54</v>
      </c>
      <c r="E155" s="30">
        <v>56</v>
      </c>
      <c r="F155" s="30">
        <v>58</v>
      </c>
      <c r="G155" s="30">
        <v>61</v>
      </c>
      <c r="H155" s="30">
        <v>64</v>
      </c>
      <c r="I155" s="30">
        <v>67</v>
      </c>
      <c r="J155" s="30">
        <v>70</v>
      </c>
      <c r="K155" s="30">
        <v>75</v>
      </c>
      <c r="L155" s="30" t="s">
        <v>57</v>
      </c>
    </row>
    <row r="156" spans="1:12" x14ac:dyDescent="0.25">
      <c r="A156" s="30" t="s">
        <v>59</v>
      </c>
      <c r="B156" s="30" t="s">
        <v>396</v>
      </c>
      <c r="C156" s="30">
        <v>63</v>
      </c>
      <c r="D156" s="30">
        <v>65</v>
      </c>
      <c r="E156" s="30">
        <v>67</v>
      </c>
      <c r="F156" s="30">
        <v>69</v>
      </c>
      <c r="G156" s="30">
        <v>72</v>
      </c>
      <c r="H156" s="30">
        <v>75</v>
      </c>
      <c r="I156" s="30">
        <v>78</v>
      </c>
      <c r="J156" s="30">
        <v>81</v>
      </c>
      <c r="K156" s="30">
        <v>86</v>
      </c>
      <c r="L156" s="30" t="s">
        <v>57</v>
      </c>
    </row>
    <row r="157" spans="1:12" x14ac:dyDescent="0.25">
      <c r="A157" s="30" t="s">
        <v>60</v>
      </c>
      <c r="B157" s="30" t="s">
        <v>397</v>
      </c>
      <c r="C157" s="30">
        <v>54</v>
      </c>
      <c r="D157" s="30">
        <v>56</v>
      </c>
      <c r="E157" s="30">
        <v>58</v>
      </c>
      <c r="F157" s="30">
        <v>60</v>
      </c>
      <c r="G157" s="30">
        <v>63</v>
      </c>
      <c r="H157" s="30">
        <v>66</v>
      </c>
      <c r="I157" s="30">
        <v>69</v>
      </c>
      <c r="J157" s="30">
        <v>72</v>
      </c>
      <c r="K157" s="30">
        <v>77</v>
      </c>
      <c r="L157" s="30" t="s">
        <v>57</v>
      </c>
    </row>
    <row r="158" spans="1:12" x14ac:dyDescent="0.25">
      <c r="A158" s="30" t="s">
        <v>61</v>
      </c>
      <c r="B158" s="30" t="s">
        <v>398</v>
      </c>
      <c r="C158" s="30">
        <v>92</v>
      </c>
      <c r="D158" s="30">
        <v>94</v>
      </c>
      <c r="E158" s="30">
        <v>96</v>
      </c>
      <c r="F158" s="30">
        <v>98</v>
      </c>
      <c r="G158" s="30">
        <v>101</v>
      </c>
      <c r="H158" s="30">
        <v>104</v>
      </c>
      <c r="I158" s="30">
        <v>107</v>
      </c>
      <c r="J158" s="30">
        <v>110</v>
      </c>
      <c r="K158" s="30">
        <v>115</v>
      </c>
      <c r="L158" s="30" t="s">
        <v>57</v>
      </c>
    </row>
    <row r="159" spans="1:12" x14ac:dyDescent="0.25">
      <c r="A159" s="30" t="s">
        <v>64</v>
      </c>
      <c r="B159" s="30" t="s">
        <v>399</v>
      </c>
      <c r="C159" s="30">
        <v>38</v>
      </c>
      <c r="D159" s="30">
        <v>40</v>
      </c>
      <c r="E159" s="30">
        <v>42</v>
      </c>
      <c r="F159" s="30">
        <v>44</v>
      </c>
      <c r="G159" s="30">
        <v>47</v>
      </c>
      <c r="H159" s="30">
        <v>50</v>
      </c>
      <c r="I159" s="30">
        <v>53</v>
      </c>
      <c r="J159" s="30">
        <v>56</v>
      </c>
      <c r="K159" s="30">
        <v>61</v>
      </c>
      <c r="L159" s="30" t="s">
        <v>63</v>
      </c>
    </row>
    <row r="160" spans="1:12" x14ac:dyDescent="0.25">
      <c r="A160" s="30" t="s">
        <v>65</v>
      </c>
      <c r="B160" s="30" t="s">
        <v>400</v>
      </c>
      <c r="C160" s="30">
        <v>39</v>
      </c>
      <c r="D160" s="30">
        <v>41</v>
      </c>
      <c r="E160" s="30">
        <v>43</v>
      </c>
      <c r="F160" s="30">
        <v>45</v>
      </c>
      <c r="G160" s="30">
        <v>48</v>
      </c>
      <c r="H160" s="30">
        <v>51</v>
      </c>
      <c r="I160" s="30">
        <v>54</v>
      </c>
      <c r="J160" s="30">
        <v>57</v>
      </c>
      <c r="K160" s="30">
        <v>62</v>
      </c>
      <c r="L160" s="30" t="s">
        <v>63</v>
      </c>
    </row>
    <row r="161" spans="1:12" x14ac:dyDescent="0.25">
      <c r="A161" s="30" t="s">
        <v>66</v>
      </c>
      <c r="B161" s="30" t="s">
        <v>401</v>
      </c>
      <c r="C161" s="30">
        <v>40</v>
      </c>
      <c r="D161" s="30">
        <v>42</v>
      </c>
      <c r="E161" s="30">
        <v>44</v>
      </c>
      <c r="F161" s="30">
        <v>46</v>
      </c>
      <c r="G161" s="30">
        <v>49</v>
      </c>
      <c r="H161" s="30">
        <v>52</v>
      </c>
      <c r="I161" s="30">
        <v>55</v>
      </c>
      <c r="J161" s="30">
        <v>58</v>
      </c>
      <c r="K161" s="30">
        <v>63</v>
      </c>
      <c r="L161" s="30" t="s">
        <v>63</v>
      </c>
    </row>
    <row r="162" spans="1:12" x14ac:dyDescent="0.25">
      <c r="A162" s="30" t="s">
        <v>67</v>
      </c>
      <c r="B162" s="30" t="s">
        <v>402</v>
      </c>
      <c r="C162" s="30">
        <v>41</v>
      </c>
      <c r="D162" s="30">
        <v>43</v>
      </c>
      <c r="E162" s="30">
        <v>45</v>
      </c>
      <c r="F162" s="30">
        <v>47</v>
      </c>
      <c r="G162" s="30">
        <v>50</v>
      </c>
      <c r="H162" s="30">
        <v>53</v>
      </c>
      <c r="I162" s="30">
        <v>56</v>
      </c>
      <c r="J162" s="30">
        <v>59</v>
      </c>
      <c r="K162" s="30">
        <v>64</v>
      </c>
      <c r="L162" s="30" t="s">
        <v>63</v>
      </c>
    </row>
    <row r="163" spans="1:12" x14ac:dyDescent="0.25">
      <c r="A163" s="30" t="s">
        <v>69</v>
      </c>
      <c r="B163" s="30" t="s">
        <v>403</v>
      </c>
      <c r="C163" s="30">
        <v>25</v>
      </c>
      <c r="D163" s="30">
        <v>27</v>
      </c>
      <c r="E163" s="30">
        <v>29</v>
      </c>
      <c r="F163" s="30">
        <v>31</v>
      </c>
      <c r="G163" s="30">
        <v>34</v>
      </c>
      <c r="H163" s="30">
        <v>37</v>
      </c>
      <c r="I163" s="30">
        <v>40</v>
      </c>
      <c r="J163" s="30">
        <v>43</v>
      </c>
      <c r="K163" s="30">
        <v>48</v>
      </c>
      <c r="L163" s="30" t="s">
        <v>68</v>
      </c>
    </row>
    <row r="164" spans="1:12" x14ac:dyDescent="0.25">
      <c r="A164" s="30" t="s">
        <v>70</v>
      </c>
      <c r="B164" s="30" t="s">
        <v>404</v>
      </c>
      <c r="C164" s="30">
        <v>27</v>
      </c>
      <c r="D164" s="30">
        <v>29</v>
      </c>
      <c r="E164" s="30">
        <v>31</v>
      </c>
      <c r="F164" s="30">
        <v>33</v>
      </c>
      <c r="G164" s="30">
        <v>36</v>
      </c>
      <c r="H164" s="30">
        <v>39</v>
      </c>
      <c r="I164" s="30">
        <v>42</v>
      </c>
      <c r="J164" s="30">
        <v>45</v>
      </c>
      <c r="K164" s="30">
        <v>50</v>
      </c>
      <c r="L164" s="30" t="s">
        <v>68</v>
      </c>
    </row>
    <row r="165" spans="1:12" x14ac:dyDescent="0.25">
      <c r="A165" s="30" t="s">
        <v>71</v>
      </c>
      <c r="B165" s="30" t="s">
        <v>405</v>
      </c>
      <c r="C165" s="30">
        <v>30</v>
      </c>
      <c r="D165" s="30">
        <v>32</v>
      </c>
      <c r="E165" s="30">
        <v>34</v>
      </c>
      <c r="F165" s="30">
        <v>36</v>
      </c>
      <c r="G165" s="30">
        <v>39</v>
      </c>
      <c r="H165" s="30">
        <v>42</v>
      </c>
      <c r="I165" s="30">
        <v>45</v>
      </c>
      <c r="J165" s="30">
        <v>48</v>
      </c>
      <c r="K165" s="30">
        <v>53</v>
      </c>
      <c r="L165" s="30" t="s">
        <v>68</v>
      </c>
    </row>
    <row r="166" spans="1:12" x14ac:dyDescent="0.25">
      <c r="A166" s="30" t="s">
        <v>72</v>
      </c>
      <c r="B166" s="30" t="s">
        <v>406</v>
      </c>
      <c r="C166" s="30">
        <v>35</v>
      </c>
      <c r="D166" s="30">
        <v>37</v>
      </c>
      <c r="E166" s="30">
        <v>39</v>
      </c>
      <c r="F166" s="30">
        <v>41</v>
      </c>
      <c r="G166" s="30">
        <v>44</v>
      </c>
      <c r="H166" s="30">
        <v>47</v>
      </c>
      <c r="I166" s="30">
        <v>50</v>
      </c>
      <c r="J166" s="30">
        <v>53</v>
      </c>
      <c r="K166" s="30">
        <v>58</v>
      </c>
      <c r="L166" s="30" t="s">
        <v>68</v>
      </c>
    </row>
    <row r="167" spans="1:12" x14ac:dyDescent="0.25">
      <c r="A167" s="30" t="s">
        <v>73</v>
      </c>
      <c r="B167" s="30" t="s">
        <v>407</v>
      </c>
      <c r="C167" s="30">
        <v>55</v>
      </c>
      <c r="D167" s="30">
        <v>57</v>
      </c>
      <c r="E167" s="30">
        <v>59</v>
      </c>
      <c r="F167" s="30">
        <v>61</v>
      </c>
      <c r="G167" s="30">
        <v>64</v>
      </c>
      <c r="H167" s="30">
        <v>67</v>
      </c>
      <c r="I167" s="30">
        <v>70</v>
      </c>
      <c r="J167" s="30">
        <v>73</v>
      </c>
      <c r="K167" s="30">
        <v>78</v>
      </c>
      <c r="L167" s="30" t="s">
        <v>68</v>
      </c>
    </row>
    <row r="168" spans="1:12" x14ac:dyDescent="0.25">
      <c r="A168" s="30" t="s">
        <v>74</v>
      </c>
      <c r="B168" s="30" t="s">
        <v>408</v>
      </c>
      <c r="C168" s="30">
        <v>57</v>
      </c>
      <c r="D168" s="30">
        <v>59</v>
      </c>
      <c r="E168" s="30">
        <v>61</v>
      </c>
      <c r="F168" s="30">
        <v>63</v>
      </c>
      <c r="G168" s="30">
        <v>66</v>
      </c>
      <c r="H168" s="30">
        <v>69</v>
      </c>
      <c r="I168" s="30">
        <v>72</v>
      </c>
      <c r="J168" s="30">
        <v>75</v>
      </c>
      <c r="K168" s="30">
        <v>80</v>
      </c>
      <c r="L168" s="30" t="s">
        <v>68</v>
      </c>
    </row>
    <row r="169" spans="1:12" x14ac:dyDescent="0.25">
      <c r="A169" s="30" t="s">
        <v>76</v>
      </c>
      <c r="B169" s="30" t="s">
        <v>409</v>
      </c>
      <c r="C169" s="30">
        <v>74</v>
      </c>
      <c r="D169" s="30">
        <v>76</v>
      </c>
      <c r="E169" s="30">
        <v>78</v>
      </c>
      <c r="F169" s="30">
        <v>80</v>
      </c>
      <c r="G169" s="30">
        <v>83</v>
      </c>
      <c r="H169" s="30">
        <v>86</v>
      </c>
      <c r="I169" s="30">
        <v>89</v>
      </c>
      <c r="J169" s="30">
        <v>92</v>
      </c>
      <c r="K169" s="30">
        <v>97</v>
      </c>
      <c r="L169" s="30" t="s">
        <v>75</v>
      </c>
    </row>
    <row r="170" spans="1:12" x14ac:dyDescent="0.25">
      <c r="A170" s="30" t="s">
        <v>77</v>
      </c>
      <c r="B170" s="30" t="s">
        <v>410</v>
      </c>
      <c r="C170" s="30">
        <v>81</v>
      </c>
      <c r="D170" s="30">
        <v>83</v>
      </c>
      <c r="E170" s="30">
        <v>85</v>
      </c>
      <c r="F170" s="30">
        <v>87</v>
      </c>
      <c r="G170" s="30">
        <v>90</v>
      </c>
      <c r="H170" s="30">
        <v>93</v>
      </c>
      <c r="I170" s="30">
        <v>96</v>
      </c>
      <c r="J170" s="30">
        <v>99</v>
      </c>
      <c r="K170" s="30">
        <v>104</v>
      </c>
      <c r="L170" s="30" t="s">
        <v>75</v>
      </c>
    </row>
    <row r="171" spans="1:12" x14ac:dyDescent="0.25">
      <c r="A171" s="30" t="s">
        <v>78</v>
      </c>
      <c r="B171" s="30" t="s">
        <v>411</v>
      </c>
      <c r="C171" s="30">
        <v>90</v>
      </c>
      <c r="D171" s="30">
        <v>92</v>
      </c>
      <c r="E171" s="30">
        <v>94</v>
      </c>
      <c r="F171" s="30">
        <v>96</v>
      </c>
      <c r="G171" s="30">
        <v>99</v>
      </c>
      <c r="H171" s="30">
        <v>102</v>
      </c>
      <c r="I171" s="30">
        <v>105</v>
      </c>
      <c r="J171" s="30">
        <v>108</v>
      </c>
      <c r="K171" s="30">
        <v>113</v>
      </c>
      <c r="L171" s="30" t="s">
        <v>75</v>
      </c>
    </row>
    <row r="172" spans="1:12" x14ac:dyDescent="0.25">
      <c r="A172" s="30" t="s">
        <v>79</v>
      </c>
      <c r="B172" s="30" t="s">
        <v>412</v>
      </c>
      <c r="C172" s="30">
        <v>95</v>
      </c>
      <c r="D172" s="30">
        <v>97</v>
      </c>
      <c r="E172" s="30">
        <v>99</v>
      </c>
      <c r="F172" s="30">
        <v>101</v>
      </c>
      <c r="G172" s="30">
        <v>104</v>
      </c>
      <c r="H172" s="30">
        <v>107</v>
      </c>
      <c r="I172" s="30">
        <v>110</v>
      </c>
      <c r="J172" s="30">
        <v>113</v>
      </c>
      <c r="K172" s="30">
        <v>118</v>
      </c>
      <c r="L172" s="30" t="s">
        <v>75</v>
      </c>
    </row>
    <row r="173" spans="1:12" x14ac:dyDescent="0.25">
      <c r="A173" s="30" t="s">
        <v>80</v>
      </c>
      <c r="B173" s="30" t="s">
        <v>549</v>
      </c>
      <c r="C173" s="30">
        <v>97</v>
      </c>
      <c r="D173" s="30">
        <v>99</v>
      </c>
      <c r="E173" s="30">
        <v>101</v>
      </c>
      <c r="F173" s="30">
        <v>103</v>
      </c>
      <c r="G173" s="30">
        <v>106</v>
      </c>
      <c r="H173" s="30">
        <v>109</v>
      </c>
      <c r="I173" s="30">
        <v>112</v>
      </c>
      <c r="J173" s="30">
        <v>115</v>
      </c>
      <c r="K173" s="30">
        <v>120</v>
      </c>
      <c r="L173" s="30" t="s">
        <v>75</v>
      </c>
    </row>
    <row r="174" spans="1:12" x14ac:dyDescent="0.25">
      <c r="A174" s="30" t="s">
        <v>82</v>
      </c>
      <c r="B174" s="30" t="s">
        <v>413</v>
      </c>
      <c r="C174" s="30">
        <v>94</v>
      </c>
      <c r="D174" s="30">
        <v>96</v>
      </c>
      <c r="E174" s="30">
        <v>98</v>
      </c>
      <c r="F174" s="30">
        <v>100</v>
      </c>
      <c r="G174" s="30">
        <v>103</v>
      </c>
      <c r="H174" s="30">
        <v>106</v>
      </c>
      <c r="I174" s="30">
        <v>109</v>
      </c>
      <c r="J174" s="30">
        <v>112</v>
      </c>
      <c r="K174" s="30">
        <v>117</v>
      </c>
      <c r="L174" s="30" t="s">
        <v>81</v>
      </c>
    </row>
    <row r="175" spans="1:12" x14ac:dyDescent="0.25">
      <c r="A175" s="30" t="s">
        <v>83</v>
      </c>
      <c r="B175" s="30" t="s">
        <v>414</v>
      </c>
      <c r="C175" s="30">
        <v>97</v>
      </c>
      <c r="D175" s="30">
        <v>99</v>
      </c>
      <c r="E175" s="30">
        <v>101</v>
      </c>
      <c r="F175" s="30">
        <v>103</v>
      </c>
      <c r="G175" s="30">
        <v>106</v>
      </c>
      <c r="H175" s="30">
        <v>109</v>
      </c>
      <c r="I175" s="30">
        <v>112</v>
      </c>
      <c r="J175" s="30">
        <v>115</v>
      </c>
      <c r="K175" s="30">
        <v>120</v>
      </c>
      <c r="L175" s="30" t="s">
        <v>81</v>
      </c>
    </row>
    <row r="176" spans="1:12" x14ac:dyDescent="0.25">
      <c r="A176" s="30" t="s">
        <v>84</v>
      </c>
      <c r="B176" s="30" t="s">
        <v>85</v>
      </c>
      <c r="C176" s="30">
        <v>99</v>
      </c>
      <c r="D176" s="30">
        <v>101</v>
      </c>
      <c r="E176" s="30">
        <v>103</v>
      </c>
      <c r="F176" s="30">
        <v>105</v>
      </c>
      <c r="G176" s="30">
        <v>108</v>
      </c>
      <c r="H176" s="30">
        <v>111</v>
      </c>
      <c r="I176" s="30">
        <v>114</v>
      </c>
      <c r="J176" s="30">
        <v>117</v>
      </c>
      <c r="K176" s="30">
        <v>122</v>
      </c>
      <c r="L176" s="30" t="s">
        <v>81</v>
      </c>
    </row>
    <row r="177" spans="1:12" x14ac:dyDescent="0.25">
      <c r="A177" s="30" t="s">
        <v>86</v>
      </c>
      <c r="B177" s="30" t="s">
        <v>550</v>
      </c>
      <c r="C177" s="30">
        <v>100</v>
      </c>
      <c r="D177" s="30">
        <v>102</v>
      </c>
      <c r="E177" s="30">
        <v>104</v>
      </c>
      <c r="F177" s="30">
        <v>106</v>
      </c>
      <c r="G177" s="30">
        <v>109</v>
      </c>
      <c r="H177" s="30">
        <v>112</v>
      </c>
      <c r="I177" s="30">
        <v>115</v>
      </c>
      <c r="J177" s="30">
        <v>118</v>
      </c>
      <c r="K177" s="30">
        <v>123</v>
      </c>
      <c r="L177" s="30" t="s">
        <v>81</v>
      </c>
    </row>
    <row r="178" spans="1:12" x14ac:dyDescent="0.25">
      <c r="A178" s="30" t="s">
        <v>88</v>
      </c>
      <c r="B178" s="30" t="s">
        <v>415</v>
      </c>
      <c r="C178" s="30">
        <v>59</v>
      </c>
      <c r="D178" s="30">
        <v>61</v>
      </c>
      <c r="E178" s="30">
        <v>63</v>
      </c>
      <c r="F178" s="30">
        <v>65</v>
      </c>
      <c r="G178" s="30">
        <v>68</v>
      </c>
      <c r="H178" s="30">
        <v>71</v>
      </c>
      <c r="I178" s="30">
        <v>74</v>
      </c>
      <c r="J178" s="30">
        <v>77</v>
      </c>
      <c r="K178" s="30">
        <v>82</v>
      </c>
      <c r="L178" s="30" t="s">
        <v>87</v>
      </c>
    </row>
    <row r="179" spans="1:12" x14ac:dyDescent="0.25">
      <c r="A179" s="30" t="s">
        <v>89</v>
      </c>
      <c r="B179" s="30" t="s">
        <v>416</v>
      </c>
      <c r="C179" s="30">
        <v>62</v>
      </c>
      <c r="D179" s="30">
        <v>64</v>
      </c>
      <c r="E179" s="30">
        <v>66</v>
      </c>
      <c r="F179" s="30">
        <v>68</v>
      </c>
      <c r="G179" s="30">
        <v>71</v>
      </c>
      <c r="H179" s="30">
        <v>74</v>
      </c>
      <c r="I179" s="30">
        <v>77</v>
      </c>
      <c r="J179" s="30">
        <v>80</v>
      </c>
      <c r="K179" s="30">
        <v>85</v>
      </c>
      <c r="L179" s="30" t="s">
        <v>87</v>
      </c>
    </row>
    <row r="180" spans="1:12" x14ac:dyDescent="0.25">
      <c r="A180" s="30" t="s">
        <v>90</v>
      </c>
      <c r="B180" s="30" t="s">
        <v>512</v>
      </c>
      <c r="C180" s="30">
        <v>68</v>
      </c>
      <c r="D180" s="30">
        <v>70</v>
      </c>
      <c r="E180" s="30">
        <v>72</v>
      </c>
      <c r="F180" s="30">
        <v>74</v>
      </c>
      <c r="G180" s="30">
        <v>77</v>
      </c>
      <c r="H180" s="30">
        <v>80</v>
      </c>
      <c r="I180" s="30">
        <v>83</v>
      </c>
      <c r="J180" s="30">
        <v>86</v>
      </c>
      <c r="K180" s="30">
        <v>91</v>
      </c>
      <c r="L180" s="30" t="s">
        <v>87</v>
      </c>
    </row>
    <row r="181" spans="1:12" x14ac:dyDescent="0.25">
      <c r="A181" s="30" t="s">
        <v>91</v>
      </c>
      <c r="B181" s="30" t="s">
        <v>417</v>
      </c>
      <c r="C181" s="30">
        <v>69</v>
      </c>
      <c r="D181" s="30">
        <v>71</v>
      </c>
      <c r="E181" s="30">
        <v>73</v>
      </c>
      <c r="F181" s="30">
        <v>75</v>
      </c>
      <c r="G181" s="30">
        <v>78</v>
      </c>
      <c r="H181" s="30">
        <v>81</v>
      </c>
      <c r="I181" s="30">
        <v>84</v>
      </c>
      <c r="J181" s="30">
        <v>87</v>
      </c>
      <c r="K181" s="30">
        <v>92</v>
      </c>
      <c r="L181" s="30" t="s">
        <v>87</v>
      </c>
    </row>
    <row r="182" spans="1:12" x14ac:dyDescent="0.25">
      <c r="A182" s="30" t="s">
        <v>92</v>
      </c>
      <c r="B182" s="30" t="s">
        <v>418</v>
      </c>
      <c r="C182" s="30">
        <v>71</v>
      </c>
      <c r="D182" s="30">
        <v>73</v>
      </c>
      <c r="E182" s="30">
        <v>75</v>
      </c>
      <c r="F182" s="30">
        <v>77</v>
      </c>
      <c r="G182" s="30">
        <v>80</v>
      </c>
      <c r="H182" s="30">
        <v>83</v>
      </c>
      <c r="I182" s="30">
        <v>86</v>
      </c>
      <c r="J182" s="30">
        <v>89</v>
      </c>
      <c r="K182" s="30">
        <v>94</v>
      </c>
      <c r="L182" s="30" t="s">
        <v>87</v>
      </c>
    </row>
    <row r="183" spans="1:12" x14ac:dyDescent="0.25">
      <c r="A183" s="30" t="s">
        <v>518</v>
      </c>
      <c r="B183" s="30" t="s">
        <v>380</v>
      </c>
      <c r="C183" s="30">
        <v>80</v>
      </c>
      <c r="D183" s="30">
        <v>82</v>
      </c>
      <c r="E183" s="30">
        <v>84</v>
      </c>
      <c r="F183" s="30">
        <v>86</v>
      </c>
      <c r="G183" s="30">
        <v>89</v>
      </c>
      <c r="H183" s="30">
        <v>92</v>
      </c>
      <c r="I183" s="30">
        <v>95</v>
      </c>
      <c r="J183" s="30">
        <v>98</v>
      </c>
      <c r="K183" s="30">
        <v>103</v>
      </c>
      <c r="L183" s="30" t="s">
        <v>36</v>
      </c>
    </row>
    <row r="184" spans="1:12" x14ac:dyDescent="0.25">
      <c r="A184" s="30" t="s">
        <v>519</v>
      </c>
      <c r="B184" s="30" t="s">
        <v>381</v>
      </c>
      <c r="C184" s="30">
        <v>85</v>
      </c>
      <c r="D184" s="30">
        <v>87</v>
      </c>
      <c r="E184" s="30">
        <v>89</v>
      </c>
      <c r="F184" s="30">
        <v>91</v>
      </c>
      <c r="G184" s="30">
        <v>94</v>
      </c>
      <c r="H184" s="30">
        <v>97</v>
      </c>
      <c r="I184" s="30">
        <v>100</v>
      </c>
      <c r="J184" s="30">
        <v>103</v>
      </c>
      <c r="K184" s="30">
        <v>108</v>
      </c>
      <c r="L184" s="30" t="s">
        <v>36</v>
      </c>
    </row>
    <row r="185" spans="1:12" x14ac:dyDescent="0.25">
      <c r="A185" s="30" t="s">
        <v>520</v>
      </c>
      <c r="B185" s="30" t="s">
        <v>382</v>
      </c>
      <c r="C185" s="30">
        <v>90</v>
      </c>
      <c r="D185" s="30">
        <v>92</v>
      </c>
      <c r="E185" s="30">
        <v>94</v>
      </c>
      <c r="F185" s="30">
        <v>96</v>
      </c>
      <c r="G185" s="30">
        <v>99</v>
      </c>
      <c r="H185" s="30">
        <v>102</v>
      </c>
      <c r="I185" s="30">
        <v>105</v>
      </c>
      <c r="J185" s="30">
        <v>108</v>
      </c>
      <c r="K185" s="30">
        <v>113</v>
      </c>
      <c r="L185" s="30" t="s">
        <v>36</v>
      </c>
    </row>
    <row r="186" spans="1:12" x14ac:dyDescent="0.25">
      <c r="A186" s="1" t="s">
        <v>521</v>
      </c>
      <c r="B186" s="30" t="s">
        <v>537</v>
      </c>
      <c r="C186" s="1">
        <v>30</v>
      </c>
      <c r="D186" s="1">
        <v>32</v>
      </c>
      <c r="E186" s="1">
        <v>34</v>
      </c>
      <c r="F186" s="1">
        <v>37</v>
      </c>
      <c r="G186" s="1">
        <v>40</v>
      </c>
      <c r="H186" s="1">
        <v>43</v>
      </c>
      <c r="I186" s="1">
        <v>46</v>
      </c>
      <c r="J186" s="1">
        <v>49</v>
      </c>
      <c r="K186" s="1">
        <v>54</v>
      </c>
      <c r="L186" s="30" t="s">
        <v>101</v>
      </c>
    </row>
    <row r="187" spans="1:12" x14ac:dyDescent="0.25">
      <c r="A187" s="1" t="s">
        <v>522</v>
      </c>
      <c r="B187" s="30" t="s">
        <v>538</v>
      </c>
      <c r="C187" s="1">
        <v>33</v>
      </c>
      <c r="D187" s="1">
        <v>35</v>
      </c>
      <c r="E187" s="1">
        <v>37</v>
      </c>
      <c r="F187" s="1">
        <v>40</v>
      </c>
      <c r="G187" s="1">
        <v>43</v>
      </c>
      <c r="H187" s="1">
        <v>46</v>
      </c>
      <c r="I187" s="1">
        <v>49</v>
      </c>
      <c r="J187" s="1">
        <v>52</v>
      </c>
      <c r="K187" s="1">
        <v>57</v>
      </c>
      <c r="L187" s="30" t="s">
        <v>101</v>
      </c>
    </row>
    <row r="188" spans="1:12" x14ac:dyDescent="0.25">
      <c r="A188" s="1" t="s">
        <v>523</v>
      </c>
      <c r="B188" s="30" t="s">
        <v>539</v>
      </c>
      <c r="C188" s="1">
        <v>39</v>
      </c>
      <c r="D188" s="1">
        <v>41</v>
      </c>
      <c r="E188" s="1">
        <v>43</v>
      </c>
      <c r="F188" s="1">
        <v>46</v>
      </c>
      <c r="G188" s="1">
        <v>49</v>
      </c>
      <c r="H188" s="1">
        <v>52</v>
      </c>
      <c r="I188" s="1">
        <v>55</v>
      </c>
      <c r="J188" s="1">
        <v>58</v>
      </c>
      <c r="K188" s="1">
        <v>63</v>
      </c>
      <c r="L188" s="30" t="s">
        <v>101</v>
      </c>
    </row>
    <row r="189" spans="1:12" x14ac:dyDescent="0.25">
      <c r="A189" s="1" t="s">
        <v>524</v>
      </c>
      <c r="B189" s="30" t="s">
        <v>540</v>
      </c>
      <c r="C189" s="1">
        <v>47</v>
      </c>
      <c r="D189" s="1">
        <v>49</v>
      </c>
      <c r="E189" s="1">
        <v>51</v>
      </c>
      <c r="F189" s="1">
        <v>54</v>
      </c>
      <c r="G189" s="1">
        <v>57</v>
      </c>
      <c r="H189" s="1">
        <v>60</v>
      </c>
      <c r="I189" s="1">
        <v>63</v>
      </c>
      <c r="J189" s="1">
        <v>66</v>
      </c>
      <c r="K189" s="1">
        <v>71</v>
      </c>
      <c r="L189" s="30" t="s">
        <v>101</v>
      </c>
    </row>
    <row r="190" spans="1:12" x14ac:dyDescent="0.25">
      <c r="A190" s="1" t="s">
        <v>525</v>
      </c>
      <c r="B190" s="30" t="s">
        <v>541</v>
      </c>
      <c r="C190" s="1">
        <v>64</v>
      </c>
      <c r="D190" s="1">
        <v>66</v>
      </c>
      <c r="E190" s="1">
        <v>68</v>
      </c>
      <c r="F190" s="1">
        <v>71</v>
      </c>
      <c r="G190" s="1">
        <v>74</v>
      </c>
      <c r="H190" s="1">
        <v>77</v>
      </c>
      <c r="I190" s="1">
        <v>80</v>
      </c>
      <c r="J190" s="1">
        <v>83</v>
      </c>
      <c r="K190" s="1">
        <v>88</v>
      </c>
      <c r="L190" s="30" t="s">
        <v>101</v>
      </c>
    </row>
    <row r="191" spans="1:12" x14ac:dyDescent="0.25">
      <c r="A191" s="1" t="s">
        <v>526</v>
      </c>
      <c r="B191" s="30" t="s">
        <v>544</v>
      </c>
      <c r="C191" s="1">
        <v>75</v>
      </c>
      <c r="D191" s="1">
        <v>77</v>
      </c>
      <c r="E191" s="1">
        <v>79</v>
      </c>
      <c r="F191" s="1">
        <v>82</v>
      </c>
      <c r="G191" s="1">
        <v>85</v>
      </c>
      <c r="H191" s="1">
        <v>88</v>
      </c>
      <c r="I191" s="1">
        <v>91</v>
      </c>
      <c r="J191" s="1">
        <v>94</v>
      </c>
      <c r="K191" s="1">
        <v>99</v>
      </c>
      <c r="L191" s="30" t="s">
        <v>101</v>
      </c>
    </row>
    <row r="192" spans="1:12" x14ac:dyDescent="0.25">
      <c r="A192" s="30" t="s">
        <v>94</v>
      </c>
      <c r="B192" s="30" t="s">
        <v>95</v>
      </c>
      <c r="C192" s="30">
        <v>9</v>
      </c>
      <c r="D192" s="30">
        <v>11</v>
      </c>
      <c r="E192" s="30">
        <v>13</v>
      </c>
      <c r="F192" s="30">
        <v>15</v>
      </c>
      <c r="G192" s="30">
        <v>18</v>
      </c>
      <c r="H192" s="30">
        <v>21</v>
      </c>
      <c r="I192" s="30">
        <v>24</v>
      </c>
      <c r="J192" s="30">
        <v>27</v>
      </c>
      <c r="K192" s="30">
        <v>32</v>
      </c>
      <c r="L192" s="30" t="s">
        <v>93</v>
      </c>
    </row>
    <row r="193" spans="1:12" x14ac:dyDescent="0.25">
      <c r="A193" s="30" t="s">
        <v>96</v>
      </c>
      <c r="B193" s="30" t="s">
        <v>97</v>
      </c>
      <c r="C193" s="30">
        <v>11</v>
      </c>
      <c r="D193" s="30">
        <v>13</v>
      </c>
      <c r="E193" s="30">
        <v>15</v>
      </c>
      <c r="F193" s="30">
        <v>17</v>
      </c>
      <c r="G193" s="30">
        <v>20</v>
      </c>
      <c r="H193" s="30">
        <v>23</v>
      </c>
      <c r="I193" s="30">
        <v>26</v>
      </c>
      <c r="J193" s="30">
        <v>29</v>
      </c>
      <c r="K193" s="30">
        <v>34</v>
      </c>
      <c r="L193" s="30" t="s">
        <v>93</v>
      </c>
    </row>
    <row r="194" spans="1:12" x14ac:dyDescent="0.25">
      <c r="A194" s="30" t="s">
        <v>98</v>
      </c>
      <c r="B194" s="30" t="s">
        <v>99</v>
      </c>
      <c r="C194" s="30">
        <v>12</v>
      </c>
      <c r="D194" s="30">
        <v>14</v>
      </c>
      <c r="E194" s="30">
        <v>16</v>
      </c>
      <c r="F194" s="30">
        <v>18</v>
      </c>
      <c r="G194" s="30">
        <v>21</v>
      </c>
      <c r="H194" s="30">
        <v>24</v>
      </c>
      <c r="I194" s="30">
        <v>27</v>
      </c>
      <c r="J194" s="30">
        <v>30</v>
      </c>
      <c r="K194" s="30">
        <v>35</v>
      </c>
      <c r="L194" s="30" t="s">
        <v>93</v>
      </c>
    </row>
    <row r="195" spans="1:12" x14ac:dyDescent="0.25">
      <c r="A195" s="30" t="s">
        <v>100</v>
      </c>
      <c r="B195" s="30" t="s">
        <v>557</v>
      </c>
      <c r="C195" s="30">
        <v>13</v>
      </c>
      <c r="D195" s="30">
        <v>15</v>
      </c>
      <c r="E195" s="30">
        <v>17</v>
      </c>
      <c r="F195" s="30">
        <v>19</v>
      </c>
      <c r="G195" s="30">
        <v>22</v>
      </c>
      <c r="H195" s="30">
        <v>25</v>
      </c>
      <c r="I195" s="30">
        <v>28</v>
      </c>
      <c r="J195" s="30">
        <v>31</v>
      </c>
      <c r="K195" s="30">
        <v>36</v>
      </c>
      <c r="L195" s="30" t="s">
        <v>93</v>
      </c>
    </row>
    <row r="196" spans="1:12" x14ac:dyDescent="0.25">
      <c r="A196" s="30" t="s">
        <v>268</v>
      </c>
      <c r="B196" s="30" t="s">
        <v>106</v>
      </c>
      <c r="C196" s="30">
        <v>23</v>
      </c>
      <c r="D196" s="30">
        <v>25</v>
      </c>
      <c r="E196" s="30">
        <v>27</v>
      </c>
      <c r="F196" s="30">
        <v>29</v>
      </c>
      <c r="G196" s="30">
        <v>32</v>
      </c>
      <c r="H196" s="30">
        <v>35</v>
      </c>
      <c r="I196" s="30">
        <v>38</v>
      </c>
      <c r="J196" s="30">
        <v>41</v>
      </c>
      <c r="K196" s="30">
        <v>46</v>
      </c>
      <c r="L196" s="30" t="s">
        <v>105</v>
      </c>
    </row>
    <row r="197" spans="1:12" x14ac:dyDescent="0.25">
      <c r="A197" s="1" t="s">
        <v>530</v>
      </c>
      <c r="B197" s="30" t="s">
        <v>421</v>
      </c>
      <c r="C197" s="30">
        <v>48</v>
      </c>
      <c r="D197" s="30">
        <v>50</v>
      </c>
      <c r="E197" s="30">
        <v>52</v>
      </c>
      <c r="F197" s="30">
        <v>54</v>
      </c>
      <c r="G197" s="30">
        <v>57</v>
      </c>
      <c r="H197" s="30">
        <v>60</v>
      </c>
      <c r="I197" s="30">
        <v>63</v>
      </c>
      <c r="J197" s="30">
        <v>66</v>
      </c>
      <c r="K197" s="30">
        <v>71</v>
      </c>
      <c r="L197" s="30" t="s">
        <v>104</v>
      </c>
    </row>
    <row r="198" spans="1:12" x14ac:dyDescent="0.25">
      <c r="A198" s="1" t="s">
        <v>531</v>
      </c>
      <c r="B198" s="30" t="s">
        <v>422</v>
      </c>
      <c r="C198" s="30">
        <v>50</v>
      </c>
      <c r="D198" s="30">
        <v>52</v>
      </c>
      <c r="E198" s="30">
        <v>54</v>
      </c>
      <c r="F198" s="30">
        <v>56</v>
      </c>
      <c r="G198" s="30">
        <v>59</v>
      </c>
      <c r="H198" s="30">
        <v>62</v>
      </c>
      <c r="I198" s="30">
        <v>65</v>
      </c>
      <c r="J198" s="30">
        <v>68</v>
      </c>
      <c r="K198" s="30">
        <v>73</v>
      </c>
      <c r="L198" s="30" t="s">
        <v>104</v>
      </c>
    </row>
    <row r="199" spans="1:12" x14ac:dyDescent="0.25">
      <c r="A199" s="1" t="s">
        <v>532</v>
      </c>
      <c r="B199" s="30" t="s">
        <v>423</v>
      </c>
      <c r="C199" s="30">
        <v>55</v>
      </c>
      <c r="D199" s="30">
        <v>57</v>
      </c>
      <c r="E199" s="30">
        <v>59</v>
      </c>
      <c r="F199" s="30">
        <v>61</v>
      </c>
      <c r="G199" s="30">
        <v>64</v>
      </c>
      <c r="H199" s="30">
        <v>67</v>
      </c>
      <c r="I199" s="30">
        <v>70</v>
      </c>
      <c r="J199" s="30">
        <v>73</v>
      </c>
      <c r="K199" s="30">
        <v>78</v>
      </c>
      <c r="L199" s="30" t="s">
        <v>104</v>
      </c>
    </row>
    <row r="200" spans="1:12" x14ac:dyDescent="0.25">
      <c r="A200" s="1" t="s">
        <v>527</v>
      </c>
      <c r="B200" s="30" t="s">
        <v>103</v>
      </c>
      <c r="C200" s="30">
        <v>48</v>
      </c>
      <c r="D200" s="30">
        <v>50</v>
      </c>
      <c r="E200" s="30">
        <v>52</v>
      </c>
      <c r="F200" s="30">
        <v>54</v>
      </c>
      <c r="G200" s="30">
        <v>57</v>
      </c>
      <c r="H200" s="30">
        <v>60</v>
      </c>
      <c r="I200" s="30">
        <v>63</v>
      </c>
      <c r="J200" s="30">
        <v>66</v>
      </c>
      <c r="K200" s="30">
        <v>71</v>
      </c>
      <c r="L200" s="30" t="s">
        <v>102</v>
      </c>
    </row>
    <row r="201" spans="1:12" x14ac:dyDescent="0.25">
      <c r="A201" s="1" t="s">
        <v>528</v>
      </c>
      <c r="B201" s="30" t="s">
        <v>419</v>
      </c>
      <c r="C201" s="30">
        <v>50</v>
      </c>
      <c r="D201" s="30">
        <v>52</v>
      </c>
      <c r="E201" s="30">
        <v>54</v>
      </c>
      <c r="F201" s="30">
        <v>56</v>
      </c>
      <c r="G201" s="30">
        <v>59</v>
      </c>
      <c r="H201" s="30">
        <v>62</v>
      </c>
      <c r="I201" s="30">
        <v>65</v>
      </c>
      <c r="J201" s="30">
        <v>68</v>
      </c>
      <c r="K201" s="30">
        <v>73</v>
      </c>
      <c r="L201" s="30" t="s">
        <v>102</v>
      </c>
    </row>
    <row r="202" spans="1:12" x14ac:dyDescent="0.25">
      <c r="A202" s="1" t="s">
        <v>529</v>
      </c>
      <c r="B202" s="30" t="s">
        <v>420</v>
      </c>
      <c r="C202" s="30">
        <v>55</v>
      </c>
      <c r="D202" s="30">
        <v>57</v>
      </c>
      <c r="E202" s="30">
        <v>59</v>
      </c>
      <c r="F202" s="30">
        <v>61</v>
      </c>
      <c r="G202" s="30">
        <v>64</v>
      </c>
      <c r="H202" s="30">
        <v>67</v>
      </c>
      <c r="I202" s="30">
        <v>70</v>
      </c>
      <c r="J202" s="30">
        <v>73</v>
      </c>
      <c r="K202" s="30">
        <v>78</v>
      </c>
      <c r="L202" s="30" t="s">
        <v>102</v>
      </c>
    </row>
    <row r="203" spans="1:12" x14ac:dyDescent="0.25">
      <c r="A203" s="30" t="s">
        <v>108</v>
      </c>
      <c r="B203" s="30" t="s">
        <v>149</v>
      </c>
      <c r="C203" s="30">
        <v>76</v>
      </c>
      <c r="D203" s="30">
        <v>78</v>
      </c>
      <c r="E203" s="30">
        <v>80</v>
      </c>
      <c r="F203" s="30">
        <v>82</v>
      </c>
      <c r="G203" s="30">
        <v>85</v>
      </c>
      <c r="H203" s="30">
        <v>88</v>
      </c>
      <c r="I203" s="30">
        <v>91</v>
      </c>
      <c r="J203" s="30">
        <v>94</v>
      </c>
      <c r="K203" s="30">
        <v>99</v>
      </c>
      <c r="L203" s="30" t="s">
        <v>107</v>
      </c>
    </row>
    <row r="204" spans="1:12" x14ac:dyDescent="0.25">
      <c r="A204" s="30" t="s">
        <v>109</v>
      </c>
      <c r="B204" s="30" t="s">
        <v>424</v>
      </c>
      <c r="C204" s="30">
        <v>83</v>
      </c>
      <c r="D204" s="30">
        <v>85</v>
      </c>
      <c r="E204" s="30">
        <v>87</v>
      </c>
      <c r="F204" s="30">
        <v>89</v>
      </c>
      <c r="G204" s="30">
        <v>92</v>
      </c>
      <c r="H204" s="30">
        <v>95</v>
      </c>
      <c r="I204" s="30">
        <v>98</v>
      </c>
      <c r="J204" s="30">
        <v>101</v>
      </c>
      <c r="K204" s="30">
        <v>106</v>
      </c>
      <c r="L204" s="30" t="s">
        <v>107</v>
      </c>
    </row>
    <row r="205" spans="1:12" x14ac:dyDescent="0.25">
      <c r="A205" s="30" t="s">
        <v>110</v>
      </c>
      <c r="B205" s="30" t="s">
        <v>506</v>
      </c>
      <c r="C205" s="30">
        <v>103</v>
      </c>
      <c r="D205" s="30">
        <v>105</v>
      </c>
      <c r="E205" s="30">
        <v>107</v>
      </c>
      <c r="F205" s="30">
        <v>109</v>
      </c>
      <c r="G205" s="30">
        <v>112</v>
      </c>
      <c r="H205" s="30">
        <v>115</v>
      </c>
      <c r="I205" s="30">
        <v>118</v>
      </c>
      <c r="J205" s="30">
        <v>121</v>
      </c>
      <c r="K205" s="30">
        <v>126</v>
      </c>
      <c r="L205" s="30" t="s">
        <v>107</v>
      </c>
    </row>
    <row r="206" spans="1:12" x14ac:dyDescent="0.25">
      <c r="A206" s="30" t="s">
        <v>111</v>
      </c>
      <c r="B206" s="30" t="s">
        <v>545</v>
      </c>
      <c r="C206" s="30">
        <v>104</v>
      </c>
      <c r="D206" s="30">
        <v>106</v>
      </c>
      <c r="E206" s="30">
        <v>108</v>
      </c>
      <c r="F206" s="30">
        <v>110</v>
      </c>
      <c r="G206" s="30">
        <v>113</v>
      </c>
      <c r="H206" s="30">
        <v>116</v>
      </c>
      <c r="I206" s="30">
        <v>119</v>
      </c>
      <c r="J206" s="30">
        <v>122</v>
      </c>
      <c r="K206" s="30">
        <v>127</v>
      </c>
      <c r="L206" s="30" t="s">
        <v>107</v>
      </c>
    </row>
    <row r="207" spans="1:12" x14ac:dyDescent="0.25">
      <c r="A207" s="30" t="s">
        <v>113</v>
      </c>
      <c r="B207" s="30" t="s">
        <v>114</v>
      </c>
      <c r="C207" s="30">
        <v>20</v>
      </c>
      <c r="D207" s="30">
        <v>22</v>
      </c>
      <c r="E207" s="30">
        <v>24</v>
      </c>
      <c r="F207" s="30">
        <v>26</v>
      </c>
      <c r="G207" s="30">
        <v>29</v>
      </c>
      <c r="H207" s="30">
        <v>32</v>
      </c>
      <c r="I207" s="30">
        <v>35</v>
      </c>
      <c r="J207" s="30">
        <v>38</v>
      </c>
      <c r="K207" s="30">
        <v>43</v>
      </c>
      <c r="L207" s="30" t="s">
        <v>112</v>
      </c>
    </row>
    <row r="208" spans="1:12" x14ac:dyDescent="0.25">
      <c r="A208" s="30" t="s">
        <v>115</v>
      </c>
      <c r="B208" s="30" t="s">
        <v>116</v>
      </c>
      <c r="C208" s="30">
        <v>21</v>
      </c>
      <c r="D208" s="30">
        <v>23</v>
      </c>
      <c r="E208" s="30">
        <v>25</v>
      </c>
      <c r="F208" s="30">
        <v>27</v>
      </c>
      <c r="G208" s="30">
        <v>30</v>
      </c>
      <c r="H208" s="30">
        <v>33</v>
      </c>
      <c r="I208" s="30">
        <v>36</v>
      </c>
      <c r="J208" s="30">
        <v>39</v>
      </c>
      <c r="K208" s="30">
        <v>44</v>
      </c>
      <c r="L208" s="30" t="s">
        <v>112</v>
      </c>
    </row>
    <row r="209" spans="1:12" x14ac:dyDescent="0.25">
      <c r="A209" s="30" t="s">
        <v>117</v>
      </c>
      <c r="B209" s="30" t="s">
        <v>118</v>
      </c>
      <c r="C209" s="30">
        <v>23</v>
      </c>
      <c r="D209" s="30">
        <v>25</v>
      </c>
      <c r="E209" s="30">
        <v>27</v>
      </c>
      <c r="F209" s="30">
        <v>29</v>
      </c>
      <c r="G209" s="30">
        <v>32</v>
      </c>
      <c r="H209" s="30">
        <v>35</v>
      </c>
      <c r="I209" s="30">
        <v>38</v>
      </c>
      <c r="J209" s="30">
        <v>41</v>
      </c>
      <c r="K209" s="30">
        <v>46</v>
      </c>
      <c r="L209" s="30" t="s">
        <v>112</v>
      </c>
    </row>
    <row r="210" spans="1:12" x14ac:dyDescent="0.25">
      <c r="A210" s="30" t="s">
        <v>120</v>
      </c>
      <c r="B210" s="30" t="s">
        <v>425</v>
      </c>
      <c r="C210" s="30">
        <v>84</v>
      </c>
      <c r="D210" s="30">
        <v>86</v>
      </c>
      <c r="E210" s="30">
        <v>88</v>
      </c>
      <c r="F210" s="30">
        <v>90</v>
      </c>
      <c r="G210" s="30">
        <v>93</v>
      </c>
      <c r="H210" s="30">
        <v>96</v>
      </c>
      <c r="I210" s="30">
        <v>99</v>
      </c>
      <c r="J210" s="30">
        <v>102</v>
      </c>
      <c r="K210" s="30">
        <v>107</v>
      </c>
      <c r="L210" s="30" t="s">
        <v>119</v>
      </c>
    </row>
    <row r="211" spans="1:12" x14ac:dyDescent="0.25">
      <c r="A211" s="30" t="s">
        <v>121</v>
      </c>
      <c r="B211" s="30" t="s">
        <v>426</v>
      </c>
      <c r="C211" s="30">
        <v>85</v>
      </c>
      <c r="D211" s="30">
        <v>87</v>
      </c>
      <c r="E211" s="30">
        <v>89</v>
      </c>
      <c r="F211" s="30">
        <v>91</v>
      </c>
      <c r="G211" s="30">
        <v>94</v>
      </c>
      <c r="H211" s="30">
        <v>97</v>
      </c>
      <c r="I211" s="30">
        <v>100</v>
      </c>
      <c r="J211" s="30">
        <v>103</v>
      </c>
      <c r="K211" s="30">
        <v>108</v>
      </c>
      <c r="L211" s="30" t="s">
        <v>119</v>
      </c>
    </row>
    <row r="212" spans="1:12" x14ac:dyDescent="0.25">
      <c r="A212" s="30" t="s">
        <v>122</v>
      </c>
      <c r="B212" s="30" t="s">
        <v>427</v>
      </c>
      <c r="C212" s="30">
        <v>88</v>
      </c>
      <c r="D212" s="30">
        <v>90</v>
      </c>
      <c r="E212" s="30">
        <v>92</v>
      </c>
      <c r="F212" s="30">
        <v>94</v>
      </c>
      <c r="G212" s="30">
        <v>97</v>
      </c>
      <c r="H212" s="30">
        <v>100</v>
      </c>
      <c r="I212" s="30">
        <v>103</v>
      </c>
      <c r="J212" s="30">
        <v>106</v>
      </c>
      <c r="K212" s="30">
        <v>111</v>
      </c>
      <c r="L212" s="30" t="s">
        <v>119</v>
      </c>
    </row>
    <row r="213" spans="1:12" x14ac:dyDescent="0.25">
      <c r="A213" s="30" t="s">
        <v>124</v>
      </c>
      <c r="B213" s="30" t="s">
        <v>428</v>
      </c>
      <c r="C213" s="30">
        <v>57</v>
      </c>
      <c r="D213" s="30">
        <v>59</v>
      </c>
      <c r="E213" s="30">
        <v>61</v>
      </c>
      <c r="F213" s="30">
        <v>63</v>
      </c>
      <c r="G213" s="30">
        <v>66</v>
      </c>
      <c r="H213" s="30">
        <v>69</v>
      </c>
      <c r="I213" s="30">
        <v>72</v>
      </c>
      <c r="J213" s="30">
        <v>75</v>
      </c>
      <c r="K213" s="30">
        <v>80</v>
      </c>
      <c r="L213" s="30" t="s">
        <v>123</v>
      </c>
    </row>
    <row r="214" spans="1:12" x14ac:dyDescent="0.25">
      <c r="A214" s="30" t="s">
        <v>125</v>
      </c>
      <c r="B214" s="30" t="s">
        <v>429</v>
      </c>
      <c r="C214" s="30">
        <v>58</v>
      </c>
      <c r="D214" s="30">
        <v>60</v>
      </c>
      <c r="E214" s="30">
        <v>62</v>
      </c>
      <c r="F214" s="30">
        <v>64</v>
      </c>
      <c r="G214" s="30">
        <v>67</v>
      </c>
      <c r="H214" s="30">
        <v>70</v>
      </c>
      <c r="I214" s="30">
        <v>73</v>
      </c>
      <c r="J214" s="30">
        <v>76</v>
      </c>
      <c r="K214" s="30">
        <v>81</v>
      </c>
      <c r="L214" s="30" t="s">
        <v>123</v>
      </c>
    </row>
    <row r="215" spans="1:12" x14ac:dyDescent="0.25">
      <c r="A215" s="30" t="s">
        <v>126</v>
      </c>
      <c r="B215" s="30" t="s">
        <v>430</v>
      </c>
      <c r="C215" s="30">
        <v>59</v>
      </c>
      <c r="D215" s="30">
        <v>61</v>
      </c>
      <c r="E215" s="30">
        <v>63</v>
      </c>
      <c r="F215" s="30">
        <v>65</v>
      </c>
      <c r="G215" s="30">
        <v>68</v>
      </c>
      <c r="H215" s="30">
        <v>71</v>
      </c>
      <c r="I215" s="30">
        <v>74</v>
      </c>
      <c r="J215" s="30">
        <v>77</v>
      </c>
      <c r="K215" s="30">
        <v>82</v>
      </c>
      <c r="L215" s="30" t="s">
        <v>123</v>
      </c>
    </row>
    <row r="216" spans="1:12" x14ac:dyDescent="0.25">
      <c r="A216" s="30" t="s">
        <v>128</v>
      </c>
      <c r="B216" s="30" t="s">
        <v>431</v>
      </c>
      <c r="C216" s="30">
        <v>102</v>
      </c>
      <c r="D216" s="30">
        <v>104</v>
      </c>
      <c r="E216" s="30">
        <v>106</v>
      </c>
      <c r="F216" s="30">
        <v>108</v>
      </c>
      <c r="G216" s="30">
        <v>111</v>
      </c>
      <c r="H216" s="30">
        <v>114</v>
      </c>
      <c r="I216" s="30">
        <v>117</v>
      </c>
      <c r="J216" s="30">
        <v>120</v>
      </c>
      <c r="K216" s="30">
        <v>125</v>
      </c>
      <c r="L216" s="30" t="s">
        <v>127</v>
      </c>
    </row>
    <row r="217" spans="1:12" x14ac:dyDescent="0.25">
      <c r="A217" s="30" t="s">
        <v>129</v>
      </c>
      <c r="B217" s="30" t="s">
        <v>432</v>
      </c>
      <c r="C217" s="30">
        <v>103</v>
      </c>
      <c r="D217" s="30">
        <v>105</v>
      </c>
      <c r="E217" s="30">
        <v>107</v>
      </c>
      <c r="F217" s="30">
        <v>109</v>
      </c>
      <c r="G217" s="30">
        <v>112</v>
      </c>
      <c r="H217" s="30">
        <v>115</v>
      </c>
      <c r="I217" s="30">
        <v>118</v>
      </c>
      <c r="J217" s="30">
        <v>121</v>
      </c>
      <c r="K217" s="30">
        <v>126</v>
      </c>
      <c r="L217" s="30" t="s">
        <v>127</v>
      </c>
    </row>
    <row r="218" spans="1:12" x14ac:dyDescent="0.25">
      <c r="A218" s="30" t="s">
        <v>130</v>
      </c>
      <c r="B218" s="30" t="s">
        <v>433</v>
      </c>
      <c r="C218" s="30">
        <v>105</v>
      </c>
      <c r="D218" s="30">
        <v>107</v>
      </c>
      <c r="E218" s="30">
        <v>109</v>
      </c>
      <c r="F218" s="30">
        <v>111</v>
      </c>
      <c r="G218" s="30">
        <v>114</v>
      </c>
      <c r="H218" s="30">
        <v>117</v>
      </c>
      <c r="I218" s="30">
        <v>120</v>
      </c>
      <c r="J218" s="30">
        <v>123</v>
      </c>
      <c r="K218" s="30">
        <v>128</v>
      </c>
      <c r="L218" s="30" t="s">
        <v>127</v>
      </c>
    </row>
    <row r="219" spans="1:12" x14ac:dyDescent="0.25">
      <c r="A219" s="30" t="s">
        <v>132</v>
      </c>
      <c r="B219" s="30" t="s">
        <v>434</v>
      </c>
      <c r="C219" s="30">
        <v>88</v>
      </c>
      <c r="D219" s="30">
        <v>90</v>
      </c>
      <c r="E219" s="30">
        <v>92</v>
      </c>
      <c r="F219" s="30">
        <v>94</v>
      </c>
      <c r="G219" s="30">
        <v>97</v>
      </c>
      <c r="H219" s="30">
        <v>100</v>
      </c>
      <c r="I219" s="30">
        <v>103</v>
      </c>
      <c r="J219" s="30">
        <v>106</v>
      </c>
      <c r="K219" s="30">
        <v>111</v>
      </c>
      <c r="L219" s="30" t="s">
        <v>131</v>
      </c>
    </row>
    <row r="220" spans="1:12" x14ac:dyDescent="0.25">
      <c r="A220" s="30" t="s">
        <v>133</v>
      </c>
      <c r="B220" s="30" t="s">
        <v>435</v>
      </c>
      <c r="C220" s="30">
        <v>89</v>
      </c>
      <c r="D220" s="30">
        <v>91</v>
      </c>
      <c r="E220" s="30">
        <v>93</v>
      </c>
      <c r="F220" s="30">
        <v>95</v>
      </c>
      <c r="G220" s="30">
        <v>98</v>
      </c>
      <c r="H220" s="30">
        <v>101</v>
      </c>
      <c r="I220" s="30">
        <v>104</v>
      </c>
      <c r="J220" s="30">
        <v>107</v>
      </c>
      <c r="K220" s="30">
        <v>112</v>
      </c>
      <c r="L220" s="30" t="s">
        <v>131</v>
      </c>
    </row>
    <row r="221" spans="1:12" x14ac:dyDescent="0.25">
      <c r="A221" s="30" t="s">
        <v>134</v>
      </c>
      <c r="B221" s="30" t="s">
        <v>436</v>
      </c>
      <c r="C221" s="30">
        <v>95</v>
      </c>
      <c r="D221" s="30">
        <v>97</v>
      </c>
      <c r="E221" s="30">
        <v>99</v>
      </c>
      <c r="F221" s="30">
        <v>101</v>
      </c>
      <c r="G221" s="30">
        <v>104</v>
      </c>
      <c r="H221" s="30">
        <v>107</v>
      </c>
      <c r="I221" s="30">
        <v>110</v>
      </c>
      <c r="J221" s="30">
        <v>113</v>
      </c>
      <c r="K221" s="30">
        <v>118</v>
      </c>
      <c r="L221" s="30" t="s">
        <v>131</v>
      </c>
    </row>
    <row r="222" spans="1:12" x14ac:dyDescent="0.25">
      <c r="A222" s="30" t="s">
        <v>135</v>
      </c>
      <c r="B222" s="30" t="s">
        <v>542</v>
      </c>
      <c r="C222" s="30">
        <v>96</v>
      </c>
      <c r="D222" s="30">
        <v>98</v>
      </c>
      <c r="E222" s="30">
        <v>100</v>
      </c>
      <c r="F222" s="30">
        <v>102</v>
      </c>
      <c r="G222" s="30">
        <v>105</v>
      </c>
      <c r="H222" s="30">
        <v>108</v>
      </c>
      <c r="I222" s="30">
        <v>111</v>
      </c>
      <c r="J222" s="30">
        <v>114</v>
      </c>
      <c r="K222" s="30">
        <v>119</v>
      </c>
      <c r="L222" s="30" t="s">
        <v>131</v>
      </c>
    </row>
    <row r="223" spans="1:12" x14ac:dyDescent="0.25">
      <c r="A223" s="30" t="s">
        <v>136</v>
      </c>
      <c r="B223" s="30" t="s">
        <v>543</v>
      </c>
      <c r="C223" s="30">
        <v>99</v>
      </c>
      <c r="D223" s="30">
        <v>101</v>
      </c>
      <c r="E223" s="30">
        <v>103</v>
      </c>
      <c r="F223" s="30">
        <v>105</v>
      </c>
      <c r="G223" s="30">
        <v>108</v>
      </c>
      <c r="H223" s="30">
        <v>111</v>
      </c>
      <c r="I223" s="30">
        <v>114</v>
      </c>
      <c r="J223" s="30">
        <v>117</v>
      </c>
      <c r="K223" s="30">
        <v>122</v>
      </c>
      <c r="L223" s="30" t="s">
        <v>131</v>
      </c>
    </row>
    <row r="224" spans="1:12" x14ac:dyDescent="0.25">
      <c r="A224" s="30" t="s">
        <v>145</v>
      </c>
      <c r="B224" s="30" t="s">
        <v>443</v>
      </c>
      <c r="C224" s="30">
        <v>73</v>
      </c>
      <c r="D224" s="30">
        <v>75</v>
      </c>
      <c r="E224" s="30">
        <v>77</v>
      </c>
      <c r="F224" s="30">
        <v>79</v>
      </c>
      <c r="G224" s="30">
        <v>82</v>
      </c>
      <c r="H224" s="30">
        <v>85</v>
      </c>
      <c r="I224" s="30">
        <v>88</v>
      </c>
      <c r="J224" s="30">
        <v>91</v>
      </c>
      <c r="K224" s="30">
        <v>96</v>
      </c>
      <c r="L224" s="30" t="s">
        <v>144</v>
      </c>
    </row>
    <row r="225" spans="1:12" x14ac:dyDescent="0.25">
      <c r="A225" s="30" t="s">
        <v>146</v>
      </c>
      <c r="B225" s="30" t="s">
        <v>147</v>
      </c>
      <c r="C225" s="30">
        <v>75</v>
      </c>
      <c r="D225" s="30">
        <v>77</v>
      </c>
      <c r="E225" s="30">
        <v>79</v>
      </c>
      <c r="F225" s="30">
        <v>81</v>
      </c>
      <c r="G225" s="30">
        <v>84</v>
      </c>
      <c r="H225" s="30">
        <v>87</v>
      </c>
      <c r="I225" s="30">
        <v>90</v>
      </c>
      <c r="J225" s="30">
        <v>93</v>
      </c>
      <c r="K225" s="30">
        <v>98</v>
      </c>
      <c r="L225" s="30" t="s">
        <v>144</v>
      </c>
    </row>
    <row r="226" spans="1:12" x14ac:dyDescent="0.25">
      <c r="A226" s="1" t="s">
        <v>533</v>
      </c>
      <c r="B226" s="30" t="s">
        <v>444</v>
      </c>
      <c r="C226" s="30">
        <v>48</v>
      </c>
      <c r="D226" s="30">
        <v>50</v>
      </c>
      <c r="E226" s="30">
        <v>52</v>
      </c>
      <c r="F226" s="30">
        <v>54</v>
      </c>
      <c r="G226" s="30">
        <v>57</v>
      </c>
      <c r="H226" s="30">
        <v>60</v>
      </c>
      <c r="I226" s="30">
        <v>63</v>
      </c>
      <c r="J226" s="30">
        <v>66</v>
      </c>
      <c r="K226" s="30">
        <v>71</v>
      </c>
      <c r="L226" s="30" t="s">
        <v>148</v>
      </c>
    </row>
    <row r="227" spans="1:12" x14ac:dyDescent="0.25">
      <c r="A227" s="1" t="s">
        <v>534</v>
      </c>
      <c r="B227" s="30" t="s">
        <v>445</v>
      </c>
      <c r="C227" s="30">
        <v>52</v>
      </c>
      <c r="D227" s="30">
        <v>54</v>
      </c>
      <c r="E227" s="30">
        <v>56</v>
      </c>
      <c r="F227" s="30">
        <v>58</v>
      </c>
      <c r="G227" s="30">
        <v>61</v>
      </c>
      <c r="H227" s="30">
        <v>64</v>
      </c>
      <c r="I227" s="30">
        <v>67</v>
      </c>
      <c r="J227" s="30">
        <v>70</v>
      </c>
      <c r="K227" s="30">
        <v>75</v>
      </c>
      <c r="L227" s="30" t="s">
        <v>148</v>
      </c>
    </row>
    <row r="228" spans="1:12" x14ac:dyDescent="0.25">
      <c r="A228" s="30" t="s">
        <v>138</v>
      </c>
      <c r="B228" s="30" t="s">
        <v>437</v>
      </c>
      <c r="C228" s="30">
        <v>73</v>
      </c>
      <c r="D228" s="30">
        <v>75</v>
      </c>
      <c r="E228" s="30">
        <v>77</v>
      </c>
      <c r="F228" s="30">
        <v>79</v>
      </c>
      <c r="G228" s="30">
        <v>82</v>
      </c>
      <c r="H228" s="30">
        <v>85</v>
      </c>
      <c r="I228" s="30">
        <v>88</v>
      </c>
      <c r="J228" s="30">
        <v>91</v>
      </c>
      <c r="K228" s="30">
        <v>96</v>
      </c>
      <c r="L228" s="30" t="s">
        <v>137</v>
      </c>
    </row>
    <row r="229" spans="1:12" x14ac:dyDescent="0.25">
      <c r="A229" s="30" t="s">
        <v>139</v>
      </c>
      <c r="B229" s="30" t="s">
        <v>438</v>
      </c>
      <c r="C229" s="30">
        <v>76</v>
      </c>
      <c r="D229" s="30">
        <v>78</v>
      </c>
      <c r="E229" s="30">
        <v>80</v>
      </c>
      <c r="F229" s="30">
        <v>82</v>
      </c>
      <c r="G229" s="30">
        <v>85</v>
      </c>
      <c r="H229" s="30">
        <v>88</v>
      </c>
      <c r="I229" s="30">
        <v>91</v>
      </c>
      <c r="J229" s="30">
        <v>94</v>
      </c>
      <c r="K229" s="30">
        <v>99</v>
      </c>
      <c r="L229" s="30" t="s">
        <v>137</v>
      </c>
    </row>
    <row r="230" spans="1:12" x14ac:dyDescent="0.25">
      <c r="A230" s="30" t="s">
        <v>140</v>
      </c>
      <c r="B230" s="30" t="s">
        <v>439</v>
      </c>
      <c r="C230" s="30">
        <v>78</v>
      </c>
      <c r="D230" s="30">
        <v>80</v>
      </c>
      <c r="E230" s="30">
        <v>82</v>
      </c>
      <c r="F230" s="30">
        <v>84</v>
      </c>
      <c r="G230" s="30">
        <v>87</v>
      </c>
      <c r="H230" s="30">
        <v>90</v>
      </c>
      <c r="I230" s="30">
        <v>93</v>
      </c>
      <c r="J230" s="30">
        <v>96</v>
      </c>
      <c r="K230" s="30">
        <v>101</v>
      </c>
      <c r="L230" s="30" t="s">
        <v>137</v>
      </c>
    </row>
    <row r="231" spans="1:12" x14ac:dyDescent="0.25">
      <c r="A231" s="30" t="s">
        <v>141</v>
      </c>
      <c r="B231" s="30" t="s">
        <v>440</v>
      </c>
      <c r="C231" s="30">
        <v>83</v>
      </c>
      <c r="D231" s="30">
        <v>85</v>
      </c>
      <c r="E231" s="30">
        <v>87</v>
      </c>
      <c r="F231" s="30">
        <v>89</v>
      </c>
      <c r="G231" s="30">
        <v>92</v>
      </c>
      <c r="H231" s="30">
        <v>95</v>
      </c>
      <c r="I231" s="30">
        <v>98</v>
      </c>
      <c r="J231" s="30">
        <v>101</v>
      </c>
      <c r="K231" s="30">
        <v>106</v>
      </c>
      <c r="L231" s="30" t="s">
        <v>137</v>
      </c>
    </row>
    <row r="232" spans="1:12" x14ac:dyDescent="0.25">
      <c r="A232" s="30" t="s">
        <v>142</v>
      </c>
      <c r="B232" s="30" t="s">
        <v>441</v>
      </c>
      <c r="C232" s="30">
        <v>86</v>
      </c>
      <c r="D232" s="30">
        <v>88</v>
      </c>
      <c r="E232" s="30">
        <v>90</v>
      </c>
      <c r="F232" s="30">
        <v>92</v>
      </c>
      <c r="G232" s="30">
        <v>95</v>
      </c>
      <c r="H232" s="30">
        <v>98</v>
      </c>
      <c r="I232" s="30">
        <v>101</v>
      </c>
      <c r="J232" s="30">
        <v>104</v>
      </c>
      <c r="K232" s="30">
        <v>109</v>
      </c>
      <c r="L232" s="30" t="s">
        <v>137</v>
      </c>
    </row>
    <row r="233" spans="1:12" x14ac:dyDescent="0.25">
      <c r="A233" s="30" t="s">
        <v>143</v>
      </c>
      <c r="B233" s="30" t="s">
        <v>442</v>
      </c>
      <c r="C233" s="30">
        <v>89</v>
      </c>
      <c r="D233" s="30">
        <v>91</v>
      </c>
      <c r="E233" s="30">
        <v>93</v>
      </c>
      <c r="F233" s="30">
        <v>95</v>
      </c>
      <c r="G233" s="30">
        <v>98</v>
      </c>
      <c r="H233" s="30">
        <v>101</v>
      </c>
      <c r="I233" s="30">
        <v>104</v>
      </c>
      <c r="J233" s="30">
        <v>107</v>
      </c>
      <c r="K233" s="30">
        <v>112</v>
      </c>
      <c r="L233" s="30" t="s">
        <v>137</v>
      </c>
    </row>
    <row r="236" spans="1:12" x14ac:dyDescent="0.25">
      <c r="A236" s="1" t="s">
        <v>356</v>
      </c>
      <c r="B236" s="1" t="s">
        <v>150</v>
      </c>
      <c r="C236" s="1" t="s">
        <v>448</v>
      </c>
      <c r="D236" s="1" t="s">
        <v>151</v>
      </c>
      <c r="G236" t="s">
        <v>341</v>
      </c>
    </row>
    <row r="237" spans="1:12" x14ac:dyDescent="0.25">
      <c r="A237" s="1">
        <v>1</v>
      </c>
      <c r="B237" s="1" t="s">
        <v>3</v>
      </c>
      <c r="C237" s="1">
        <v>2.9000000000000001E-2</v>
      </c>
      <c r="D237" s="1">
        <v>25</v>
      </c>
      <c r="F237">
        <v>1</v>
      </c>
      <c r="G237" s="4" t="s">
        <v>460</v>
      </c>
    </row>
    <row r="238" spans="1:12" x14ac:dyDescent="0.25">
      <c r="A238" s="1">
        <v>2</v>
      </c>
      <c r="B238" s="1" t="s">
        <v>8</v>
      </c>
      <c r="C238" s="1">
        <v>0</v>
      </c>
      <c r="D238" s="1">
        <v>25</v>
      </c>
      <c r="F238">
        <v>2</v>
      </c>
      <c r="G238" s="4" t="s">
        <v>461</v>
      </c>
    </row>
    <row r="239" spans="1:12" x14ac:dyDescent="0.25">
      <c r="A239" s="1">
        <v>3</v>
      </c>
      <c r="B239" s="1" t="s">
        <v>355</v>
      </c>
      <c r="C239" s="1">
        <v>2.9000000000000001E-2</v>
      </c>
      <c r="D239" s="1">
        <v>25</v>
      </c>
      <c r="F239">
        <v>3</v>
      </c>
      <c r="G239" s="4" t="s">
        <v>462</v>
      </c>
    </row>
    <row r="240" spans="1:12" x14ac:dyDescent="0.25">
      <c r="A240" s="1">
        <v>4</v>
      </c>
      <c r="B240" s="3" t="s">
        <v>12</v>
      </c>
      <c r="C240" s="1">
        <v>2.9000000000000001E-2</v>
      </c>
      <c r="D240" s="1">
        <v>25</v>
      </c>
      <c r="F240">
        <v>4</v>
      </c>
      <c r="G240" s="4" t="s">
        <v>463</v>
      </c>
    </row>
    <row r="241" spans="1:13" x14ac:dyDescent="0.25">
      <c r="A241" s="1">
        <v>5</v>
      </c>
      <c r="B241" s="3" t="s">
        <v>36</v>
      </c>
      <c r="C241" s="1">
        <v>2.9000000000000001E-2</v>
      </c>
      <c r="D241" s="1">
        <v>25</v>
      </c>
      <c r="F241">
        <v>5</v>
      </c>
      <c r="G241" s="4" t="s">
        <v>464</v>
      </c>
    </row>
    <row r="242" spans="1:13" x14ac:dyDescent="0.25">
      <c r="A242" s="1">
        <v>6</v>
      </c>
      <c r="B242" s="1" t="s">
        <v>37</v>
      </c>
      <c r="C242" s="1">
        <v>2.9000000000000001E-2</v>
      </c>
      <c r="D242" s="1">
        <v>25</v>
      </c>
      <c r="F242">
        <v>6</v>
      </c>
      <c r="G242" s="4" t="s">
        <v>468</v>
      </c>
    </row>
    <row r="243" spans="1:13" x14ac:dyDescent="0.25">
      <c r="A243" s="1">
        <v>7</v>
      </c>
      <c r="B243" s="1" t="s">
        <v>51</v>
      </c>
      <c r="C243" s="1">
        <v>0</v>
      </c>
      <c r="D243" s="1">
        <v>25</v>
      </c>
      <c r="F243">
        <v>7</v>
      </c>
      <c r="G243" s="4" t="s">
        <v>465</v>
      </c>
    </row>
    <row r="244" spans="1:13" x14ac:dyDescent="0.25">
      <c r="A244" s="1">
        <v>8</v>
      </c>
      <c r="B244" s="1" t="s">
        <v>63</v>
      </c>
      <c r="C244" s="1">
        <v>1.4E-2</v>
      </c>
      <c r="D244" s="1">
        <v>25</v>
      </c>
      <c r="F244">
        <v>8</v>
      </c>
      <c r="G244" s="4" t="s">
        <v>466</v>
      </c>
    </row>
    <row r="245" spans="1:13" x14ac:dyDescent="0.25">
      <c r="A245" s="1">
        <v>9</v>
      </c>
      <c r="B245" s="1" t="s">
        <v>75</v>
      </c>
      <c r="C245" s="1">
        <v>0</v>
      </c>
      <c r="D245" s="1">
        <v>45</v>
      </c>
      <c r="F245">
        <v>9</v>
      </c>
      <c r="G245" s="4" t="s">
        <v>467</v>
      </c>
    </row>
    <row r="246" spans="1:13" x14ac:dyDescent="0.25">
      <c r="A246" s="1">
        <v>10</v>
      </c>
      <c r="B246" s="1" t="s">
        <v>68</v>
      </c>
      <c r="C246" s="1">
        <v>0</v>
      </c>
      <c r="D246" s="1">
        <v>25</v>
      </c>
    </row>
    <row r="247" spans="1:13" ht="15.75" x14ac:dyDescent="0.25">
      <c r="A247" s="1">
        <v>11</v>
      </c>
      <c r="B247" s="1" t="s">
        <v>44</v>
      </c>
      <c r="C247" s="1">
        <v>1.4E-2</v>
      </c>
      <c r="D247" s="1">
        <v>25</v>
      </c>
      <c r="F247" s="30" t="s">
        <v>176</v>
      </c>
      <c r="G247" s="31"/>
    </row>
    <row r="248" spans="1:13" x14ac:dyDescent="0.25">
      <c r="A248" s="1">
        <v>12</v>
      </c>
      <c r="B248" s="1" t="s">
        <v>81</v>
      </c>
      <c r="C248" s="1">
        <v>0</v>
      </c>
      <c r="D248" s="1">
        <v>25</v>
      </c>
      <c r="F248" s="30" t="s">
        <v>177</v>
      </c>
      <c r="G248" s="30" t="s">
        <v>178</v>
      </c>
    </row>
    <row r="249" spans="1:13" x14ac:dyDescent="0.25">
      <c r="A249" s="1">
        <v>13</v>
      </c>
      <c r="B249" s="1" t="s">
        <v>87</v>
      </c>
      <c r="C249" s="1">
        <v>2.9000000000000001E-2</v>
      </c>
      <c r="D249" s="1">
        <v>25</v>
      </c>
      <c r="F249" s="5" t="s">
        <v>179</v>
      </c>
      <c r="G249" s="6">
        <v>8</v>
      </c>
    </row>
    <row r="250" spans="1:13" x14ac:dyDescent="0.25">
      <c r="A250" s="1">
        <v>14</v>
      </c>
      <c r="B250" s="1" t="s">
        <v>93</v>
      </c>
      <c r="C250" s="1">
        <v>0</v>
      </c>
      <c r="D250" s="1">
        <v>25</v>
      </c>
      <c r="F250" s="5" t="s">
        <v>180</v>
      </c>
      <c r="G250" s="6">
        <v>2</v>
      </c>
      <c r="I250" t="s">
        <v>180</v>
      </c>
      <c r="J250" t="s">
        <v>180</v>
      </c>
      <c r="M250" s="90" t="s">
        <v>499</v>
      </c>
    </row>
    <row r="251" spans="1:13" x14ac:dyDescent="0.25">
      <c r="A251" s="1">
        <v>15</v>
      </c>
      <c r="B251" s="1" t="s">
        <v>101</v>
      </c>
      <c r="C251" s="1">
        <v>0</v>
      </c>
      <c r="D251" s="1">
        <v>25</v>
      </c>
      <c r="F251" s="5" t="s">
        <v>153</v>
      </c>
      <c r="G251" s="6">
        <v>2</v>
      </c>
      <c r="I251" t="s">
        <v>153</v>
      </c>
      <c r="J251" t="s">
        <v>153</v>
      </c>
      <c r="M251" s="91" t="s">
        <v>179</v>
      </c>
    </row>
    <row r="252" spans="1:13" x14ac:dyDescent="0.25">
      <c r="A252" s="1">
        <v>16</v>
      </c>
      <c r="B252" s="1" t="s">
        <v>102</v>
      </c>
      <c r="C252" s="1">
        <v>1.4E-2</v>
      </c>
      <c r="D252" s="1">
        <v>25</v>
      </c>
      <c r="F252" s="5" t="s">
        <v>181</v>
      </c>
      <c r="G252" s="6">
        <v>4</v>
      </c>
      <c r="I252" t="s">
        <v>9</v>
      </c>
      <c r="J252" t="s">
        <v>153</v>
      </c>
      <c r="M252" t="s">
        <v>206</v>
      </c>
    </row>
    <row r="253" spans="1:13" x14ac:dyDescent="0.25">
      <c r="A253" s="1">
        <v>17</v>
      </c>
      <c r="B253" s="1" t="s">
        <v>104</v>
      </c>
      <c r="C253" s="1">
        <v>1.4E-2</v>
      </c>
      <c r="D253" s="1">
        <v>25</v>
      </c>
      <c r="F253" s="5" t="s">
        <v>182</v>
      </c>
      <c r="G253" s="6">
        <v>3</v>
      </c>
      <c r="I253" t="s">
        <v>10</v>
      </c>
      <c r="J253" t="s">
        <v>153</v>
      </c>
      <c r="M253" t="s">
        <v>208</v>
      </c>
    </row>
    <row r="254" spans="1:13" x14ac:dyDescent="0.25">
      <c r="A254" s="1">
        <v>18</v>
      </c>
      <c r="B254" s="1" t="s">
        <v>105</v>
      </c>
      <c r="C254" s="1">
        <v>0</v>
      </c>
      <c r="D254" s="1">
        <v>25</v>
      </c>
      <c r="F254" s="5" t="s">
        <v>184</v>
      </c>
      <c r="G254" s="6">
        <v>3</v>
      </c>
      <c r="I254" t="s">
        <v>183</v>
      </c>
      <c r="J254" t="s">
        <v>153</v>
      </c>
      <c r="M254" t="s">
        <v>215</v>
      </c>
    </row>
    <row r="255" spans="1:13" x14ac:dyDescent="0.25">
      <c r="A255" s="1">
        <v>19</v>
      </c>
      <c r="B255" s="1" t="s">
        <v>112</v>
      </c>
      <c r="C255" s="1">
        <v>0</v>
      </c>
      <c r="D255" s="1">
        <v>25</v>
      </c>
      <c r="F255" s="5" t="s">
        <v>186</v>
      </c>
      <c r="G255" s="6">
        <v>4</v>
      </c>
      <c r="I255" t="s">
        <v>185</v>
      </c>
      <c r="J255" t="s">
        <v>153</v>
      </c>
      <c r="M255" t="s">
        <v>218</v>
      </c>
    </row>
    <row r="256" spans="1:13" x14ac:dyDescent="0.25">
      <c r="A256" s="1">
        <v>20</v>
      </c>
      <c r="B256" s="1" t="s">
        <v>107</v>
      </c>
      <c r="C256" s="1">
        <v>0</v>
      </c>
      <c r="D256" s="1">
        <v>25</v>
      </c>
      <c r="F256" s="5" t="s">
        <v>188</v>
      </c>
      <c r="G256" s="6">
        <v>1</v>
      </c>
      <c r="I256" t="s">
        <v>187</v>
      </c>
      <c r="J256" t="s">
        <v>153</v>
      </c>
      <c r="M256" t="s">
        <v>220</v>
      </c>
    </row>
    <row r="257" spans="1:13" x14ac:dyDescent="0.25">
      <c r="A257" s="1">
        <v>21</v>
      </c>
      <c r="B257" s="1" t="s">
        <v>123</v>
      </c>
      <c r="C257" s="1">
        <v>1.4E-2</v>
      </c>
      <c r="D257" s="1">
        <v>25</v>
      </c>
      <c r="F257" s="5" t="s">
        <v>190</v>
      </c>
      <c r="G257" s="6">
        <v>3</v>
      </c>
      <c r="I257" t="s">
        <v>189</v>
      </c>
      <c r="J257" t="s">
        <v>153</v>
      </c>
      <c r="M257" t="s">
        <v>223</v>
      </c>
    </row>
    <row r="258" spans="1:13" x14ac:dyDescent="0.25">
      <c r="A258" s="1">
        <v>22</v>
      </c>
      <c r="B258" s="1" t="s">
        <v>119</v>
      </c>
      <c r="C258" s="1">
        <v>0</v>
      </c>
      <c r="D258" s="1">
        <v>25</v>
      </c>
      <c r="F258" s="5" t="s">
        <v>192</v>
      </c>
      <c r="G258" s="6">
        <v>1</v>
      </c>
      <c r="I258" t="s">
        <v>191</v>
      </c>
      <c r="J258" t="s">
        <v>153</v>
      </c>
      <c r="M258" t="s">
        <v>232</v>
      </c>
    </row>
    <row r="259" spans="1:13" x14ac:dyDescent="0.25">
      <c r="A259" s="1">
        <v>23</v>
      </c>
      <c r="B259" s="1" t="s">
        <v>127</v>
      </c>
      <c r="C259" s="1">
        <v>1.4E-2</v>
      </c>
      <c r="D259" s="1">
        <v>25</v>
      </c>
      <c r="F259" s="5" t="s">
        <v>194</v>
      </c>
      <c r="G259" s="6">
        <v>4</v>
      </c>
      <c r="I259" t="s">
        <v>193</v>
      </c>
      <c r="J259" t="s">
        <v>153</v>
      </c>
      <c r="M259" t="s">
        <v>237</v>
      </c>
    </row>
    <row r="260" spans="1:13" x14ac:dyDescent="0.25">
      <c r="A260" s="1">
        <v>24</v>
      </c>
      <c r="B260" s="1" t="s">
        <v>137</v>
      </c>
      <c r="C260" s="1">
        <v>2.9000000000000001E-2</v>
      </c>
      <c r="D260" s="1">
        <v>25</v>
      </c>
      <c r="F260" s="5" t="s">
        <v>459</v>
      </c>
      <c r="G260" s="6">
        <v>9</v>
      </c>
      <c r="I260" t="s">
        <v>195</v>
      </c>
      <c r="J260" t="s">
        <v>153</v>
      </c>
      <c r="M260" t="s">
        <v>239</v>
      </c>
    </row>
    <row r="261" spans="1:13" x14ac:dyDescent="0.25">
      <c r="A261" s="1">
        <v>25</v>
      </c>
      <c r="B261" s="1" t="s">
        <v>144</v>
      </c>
      <c r="C261" s="1">
        <v>2.9000000000000001E-2</v>
      </c>
      <c r="D261" s="1">
        <v>25</v>
      </c>
      <c r="F261" s="5" t="s">
        <v>196</v>
      </c>
      <c r="G261" s="6">
        <v>6</v>
      </c>
      <c r="I261" t="s">
        <v>181</v>
      </c>
      <c r="J261" t="s">
        <v>181</v>
      </c>
      <c r="M261" t="s">
        <v>240</v>
      </c>
    </row>
    <row r="262" spans="1:13" x14ac:dyDescent="0.25">
      <c r="A262" s="1">
        <v>26</v>
      </c>
      <c r="B262" s="1" t="s">
        <v>148</v>
      </c>
      <c r="C262" s="1">
        <v>2.9000000000000001E-2</v>
      </c>
      <c r="D262" s="1">
        <v>25</v>
      </c>
      <c r="F262" s="5" t="s">
        <v>197</v>
      </c>
      <c r="G262" s="6">
        <v>3</v>
      </c>
      <c r="I262" t="s">
        <v>182</v>
      </c>
      <c r="J262" t="s">
        <v>182</v>
      </c>
      <c r="M262" t="s">
        <v>241</v>
      </c>
    </row>
    <row r="263" spans="1:13" x14ac:dyDescent="0.25">
      <c r="A263" s="1">
        <v>27</v>
      </c>
      <c r="B263" s="1" t="s">
        <v>57</v>
      </c>
      <c r="C263" s="1">
        <v>0</v>
      </c>
      <c r="D263" s="1">
        <v>25</v>
      </c>
      <c r="F263" s="5" t="s">
        <v>198</v>
      </c>
      <c r="G263" s="6">
        <v>5</v>
      </c>
      <c r="I263" t="s">
        <v>184</v>
      </c>
      <c r="J263" t="s">
        <v>184</v>
      </c>
      <c r="M263" t="s">
        <v>243</v>
      </c>
    </row>
    <row r="264" spans="1:13" x14ac:dyDescent="0.25">
      <c r="A264" s="1">
        <v>28</v>
      </c>
      <c r="B264" s="1" t="s">
        <v>131</v>
      </c>
      <c r="C264" s="1">
        <v>0</v>
      </c>
      <c r="D264" s="1">
        <v>25</v>
      </c>
      <c r="F264" s="5" t="s">
        <v>175</v>
      </c>
      <c r="G264" s="6">
        <v>3</v>
      </c>
      <c r="I264" t="s">
        <v>186</v>
      </c>
      <c r="J264" t="s">
        <v>186</v>
      </c>
      <c r="M264" t="s">
        <v>244</v>
      </c>
    </row>
    <row r="265" spans="1:13" x14ac:dyDescent="0.25">
      <c r="A265" s="1">
        <v>29</v>
      </c>
      <c r="B265" s="1" t="s">
        <v>27</v>
      </c>
      <c r="C265" s="1">
        <v>1.4E-2</v>
      </c>
      <c r="D265" s="1">
        <v>25</v>
      </c>
      <c r="F265" s="5" t="s">
        <v>199</v>
      </c>
      <c r="G265" s="6">
        <v>2</v>
      </c>
      <c r="I265" t="s">
        <v>188</v>
      </c>
      <c r="J265" t="s">
        <v>188</v>
      </c>
      <c r="M265" t="s">
        <v>256</v>
      </c>
    </row>
    <row r="266" spans="1:13" x14ac:dyDescent="0.25">
      <c r="B266" s="2" t="s">
        <v>358</v>
      </c>
      <c r="C266" s="2" t="s">
        <v>359</v>
      </c>
      <c r="F266" s="6" t="s">
        <v>200</v>
      </c>
      <c r="G266" s="6">
        <v>3</v>
      </c>
      <c r="I266" t="s">
        <v>190</v>
      </c>
      <c r="J266" t="s">
        <v>190</v>
      </c>
      <c r="M266" t="s">
        <v>265</v>
      </c>
    </row>
    <row r="267" spans="1:13" x14ac:dyDescent="0.25">
      <c r="A267" s="1" t="s">
        <v>4</v>
      </c>
      <c r="B267" s="1">
        <v>0</v>
      </c>
      <c r="C267" s="1">
        <v>0</v>
      </c>
      <c r="F267" s="5" t="s">
        <v>201</v>
      </c>
      <c r="G267" s="6">
        <v>2</v>
      </c>
      <c r="I267" t="s">
        <v>192</v>
      </c>
      <c r="J267" t="s">
        <v>192</v>
      </c>
      <c r="M267" t="s">
        <v>267</v>
      </c>
    </row>
    <row r="268" spans="1:13" x14ac:dyDescent="0.25">
      <c r="A268" s="1" t="s">
        <v>6</v>
      </c>
      <c r="B268" s="1">
        <v>0</v>
      </c>
      <c r="C268" s="1">
        <v>0</v>
      </c>
      <c r="F268" s="5" t="s">
        <v>202</v>
      </c>
      <c r="G268" s="6">
        <v>3</v>
      </c>
      <c r="I268" t="s">
        <v>194</v>
      </c>
      <c r="J268" t="s">
        <v>194</v>
      </c>
      <c r="M268" t="s">
        <v>301</v>
      </c>
    </row>
    <row r="269" spans="1:13" x14ac:dyDescent="0.25">
      <c r="A269" s="1" t="s">
        <v>7</v>
      </c>
      <c r="B269" s="1">
        <v>0</v>
      </c>
      <c r="C269" s="1">
        <v>0</v>
      </c>
      <c r="F269" s="5" t="s">
        <v>203</v>
      </c>
      <c r="G269" s="6">
        <v>2</v>
      </c>
      <c r="I269" t="s">
        <v>459</v>
      </c>
      <c r="J269" t="s">
        <v>459</v>
      </c>
      <c r="M269" t="s">
        <v>327</v>
      </c>
    </row>
    <row r="270" spans="1:13" x14ac:dyDescent="0.25">
      <c r="A270" s="1" t="s">
        <v>9</v>
      </c>
      <c r="B270" s="1">
        <v>0</v>
      </c>
      <c r="C270" s="1">
        <v>0</v>
      </c>
      <c r="F270" s="5" t="s">
        <v>204</v>
      </c>
      <c r="G270" s="6">
        <v>3</v>
      </c>
      <c r="I270" t="s">
        <v>196</v>
      </c>
      <c r="J270" t="s">
        <v>196</v>
      </c>
    </row>
    <row r="271" spans="1:13" x14ac:dyDescent="0.25">
      <c r="A271" s="1" t="s">
        <v>10</v>
      </c>
      <c r="B271" s="1">
        <v>0</v>
      </c>
      <c r="C271" s="1">
        <v>0</v>
      </c>
      <c r="F271" s="6" t="s">
        <v>205</v>
      </c>
      <c r="G271" s="6">
        <v>1</v>
      </c>
      <c r="I271" t="s">
        <v>197</v>
      </c>
      <c r="J271" t="s">
        <v>197</v>
      </c>
    </row>
    <row r="272" spans="1:13" x14ac:dyDescent="0.25">
      <c r="A272" s="1" t="s">
        <v>13</v>
      </c>
      <c r="B272" s="1">
        <v>0</v>
      </c>
      <c r="C272" s="1">
        <v>0</v>
      </c>
      <c r="F272" s="5" t="s">
        <v>206</v>
      </c>
      <c r="G272" s="6">
        <v>8</v>
      </c>
      <c r="I272" t="s">
        <v>198</v>
      </c>
      <c r="J272" t="s">
        <v>198</v>
      </c>
    </row>
    <row r="273" spans="1:10" x14ac:dyDescent="0.25">
      <c r="A273" s="1" t="s">
        <v>14</v>
      </c>
      <c r="B273" s="1">
        <v>0</v>
      </c>
      <c r="C273" s="1">
        <v>0</v>
      </c>
      <c r="F273" s="5" t="s">
        <v>207</v>
      </c>
      <c r="G273" s="6">
        <v>3</v>
      </c>
      <c r="I273" t="s">
        <v>175</v>
      </c>
      <c r="J273" t="s">
        <v>175</v>
      </c>
    </row>
    <row r="274" spans="1:10" x14ac:dyDescent="0.25">
      <c r="A274" s="1" t="s">
        <v>15</v>
      </c>
      <c r="B274" s="1">
        <v>0</v>
      </c>
      <c r="C274" s="1">
        <v>0</v>
      </c>
      <c r="F274" s="5" t="s">
        <v>208</v>
      </c>
      <c r="G274" s="6">
        <v>6</v>
      </c>
      <c r="I274" t="s">
        <v>199</v>
      </c>
      <c r="J274" t="s">
        <v>199</v>
      </c>
    </row>
    <row r="275" spans="1:10" x14ac:dyDescent="0.25">
      <c r="A275" s="1" t="s">
        <v>16</v>
      </c>
      <c r="B275" s="1">
        <v>0</v>
      </c>
      <c r="C275" s="1">
        <v>0</v>
      </c>
      <c r="F275" s="5" t="s">
        <v>209</v>
      </c>
      <c r="G275" s="6">
        <v>6</v>
      </c>
      <c r="I275" t="s">
        <v>200</v>
      </c>
      <c r="J275" t="s">
        <v>200</v>
      </c>
    </row>
    <row r="276" spans="1:10" x14ac:dyDescent="0.25">
      <c r="A276" s="1" t="s">
        <v>18</v>
      </c>
      <c r="B276" s="1">
        <v>35</v>
      </c>
      <c r="C276" s="1">
        <v>15</v>
      </c>
      <c r="F276" s="5" t="s">
        <v>210</v>
      </c>
      <c r="G276" s="6">
        <v>6</v>
      </c>
      <c r="I276" t="s">
        <v>201</v>
      </c>
      <c r="J276" t="s">
        <v>201</v>
      </c>
    </row>
    <row r="277" spans="1:10" x14ac:dyDescent="0.25">
      <c r="A277" s="1" t="s">
        <v>19</v>
      </c>
      <c r="B277" s="1">
        <v>35</v>
      </c>
      <c r="C277" s="1">
        <v>15</v>
      </c>
      <c r="F277" s="5" t="s">
        <v>211</v>
      </c>
      <c r="G277" s="6">
        <v>3</v>
      </c>
      <c r="I277" t="s">
        <v>202</v>
      </c>
      <c r="J277" t="s">
        <v>202</v>
      </c>
    </row>
    <row r="278" spans="1:10" x14ac:dyDescent="0.25">
      <c r="A278" s="1" t="s">
        <v>21</v>
      </c>
      <c r="B278" s="1">
        <v>35</v>
      </c>
      <c r="C278" s="1">
        <v>15</v>
      </c>
      <c r="F278" s="5" t="s">
        <v>212</v>
      </c>
      <c r="G278" s="6">
        <v>4</v>
      </c>
      <c r="I278" t="s">
        <v>203</v>
      </c>
      <c r="J278" t="s">
        <v>203</v>
      </c>
    </row>
    <row r="279" spans="1:10" x14ac:dyDescent="0.25">
      <c r="A279" s="1" t="s">
        <v>22</v>
      </c>
      <c r="B279" s="1">
        <v>35</v>
      </c>
      <c r="C279" s="1">
        <v>15</v>
      </c>
      <c r="F279" s="5" t="s">
        <v>213</v>
      </c>
      <c r="G279" s="6">
        <v>3</v>
      </c>
      <c r="I279" t="s">
        <v>204</v>
      </c>
      <c r="J279" t="s">
        <v>204</v>
      </c>
    </row>
    <row r="280" spans="1:10" x14ac:dyDescent="0.25">
      <c r="A280" s="1" t="s">
        <v>23</v>
      </c>
      <c r="B280" s="1">
        <v>35</v>
      </c>
      <c r="C280" s="1">
        <v>15</v>
      </c>
      <c r="F280" s="5" t="s">
        <v>173</v>
      </c>
      <c r="G280" s="6">
        <v>2</v>
      </c>
      <c r="I280" t="s">
        <v>205</v>
      </c>
      <c r="J280" t="s">
        <v>205</v>
      </c>
    </row>
    <row r="281" spans="1:10" x14ac:dyDescent="0.25">
      <c r="A281" s="1" t="s">
        <v>25</v>
      </c>
      <c r="B281" s="1">
        <v>35</v>
      </c>
      <c r="C281" s="1">
        <v>15</v>
      </c>
      <c r="F281" s="5" t="s">
        <v>214</v>
      </c>
      <c r="G281" s="6">
        <v>3</v>
      </c>
      <c r="I281" t="s">
        <v>207</v>
      </c>
      <c r="J281" t="s">
        <v>207</v>
      </c>
    </row>
    <row r="282" spans="1:10" x14ac:dyDescent="0.25">
      <c r="A282" s="1" t="s">
        <v>28</v>
      </c>
      <c r="B282" s="1">
        <v>35</v>
      </c>
      <c r="C282" s="1">
        <v>15</v>
      </c>
      <c r="F282" s="5" t="s">
        <v>215</v>
      </c>
      <c r="G282" s="6">
        <v>7</v>
      </c>
      <c r="I282" t="s">
        <v>209</v>
      </c>
      <c r="J282" t="s">
        <v>209</v>
      </c>
    </row>
    <row r="283" spans="1:10" x14ac:dyDescent="0.25">
      <c r="A283" s="1" t="s">
        <v>30</v>
      </c>
      <c r="B283" s="1">
        <v>35</v>
      </c>
      <c r="C283" s="1">
        <v>15</v>
      </c>
      <c r="F283" s="5" t="s">
        <v>216</v>
      </c>
      <c r="G283" s="6">
        <v>3</v>
      </c>
      <c r="I283" t="s">
        <v>210</v>
      </c>
      <c r="J283" t="s">
        <v>210</v>
      </c>
    </row>
    <row r="284" spans="1:10" x14ac:dyDescent="0.25">
      <c r="A284" s="1" t="s">
        <v>32</v>
      </c>
      <c r="B284" s="1">
        <v>35</v>
      </c>
      <c r="C284" s="1">
        <v>15</v>
      </c>
      <c r="F284" s="5" t="s">
        <v>217</v>
      </c>
      <c r="G284" s="6">
        <v>7</v>
      </c>
      <c r="I284" t="s">
        <v>211</v>
      </c>
      <c r="J284" t="s">
        <v>211</v>
      </c>
    </row>
    <row r="285" spans="1:10" x14ac:dyDescent="0.25">
      <c r="A285" s="1" t="s">
        <v>33</v>
      </c>
      <c r="B285" s="1">
        <v>35</v>
      </c>
      <c r="C285" s="1">
        <v>15</v>
      </c>
      <c r="F285" s="5" t="s">
        <v>218</v>
      </c>
      <c r="G285" s="6">
        <v>8</v>
      </c>
      <c r="I285" t="s">
        <v>212</v>
      </c>
      <c r="J285" t="s">
        <v>212</v>
      </c>
    </row>
    <row r="286" spans="1:10" x14ac:dyDescent="0.25">
      <c r="A286" s="1" t="s">
        <v>34</v>
      </c>
      <c r="B286" s="1">
        <v>35</v>
      </c>
      <c r="C286" s="1">
        <v>15</v>
      </c>
      <c r="F286" s="5" t="s">
        <v>219</v>
      </c>
      <c r="G286" s="6">
        <v>3</v>
      </c>
      <c r="I286" t="s">
        <v>213</v>
      </c>
      <c r="J286" t="s">
        <v>213</v>
      </c>
    </row>
    <row r="287" spans="1:10" x14ac:dyDescent="0.25">
      <c r="A287" s="1" t="s">
        <v>35</v>
      </c>
      <c r="B287" s="1">
        <v>35</v>
      </c>
      <c r="C287" s="1">
        <v>15</v>
      </c>
      <c r="F287" s="5" t="s">
        <v>220</v>
      </c>
      <c r="G287" s="6">
        <v>8</v>
      </c>
      <c r="I287" t="s">
        <v>173</v>
      </c>
      <c r="J287" t="s">
        <v>173</v>
      </c>
    </row>
    <row r="288" spans="1:10" x14ac:dyDescent="0.25">
      <c r="A288" s="1" t="s">
        <v>518</v>
      </c>
      <c r="B288" s="1">
        <v>0</v>
      </c>
      <c r="C288" s="1">
        <v>0</v>
      </c>
      <c r="F288" s="6" t="s">
        <v>221</v>
      </c>
      <c r="G288" s="6">
        <v>3</v>
      </c>
      <c r="I288" t="s">
        <v>58</v>
      </c>
      <c r="J288" t="s">
        <v>173</v>
      </c>
    </row>
    <row r="289" spans="1:10" x14ac:dyDescent="0.25">
      <c r="A289" s="1" t="s">
        <v>519</v>
      </c>
      <c r="B289" s="1">
        <v>0</v>
      </c>
      <c r="C289" s="1">
        <v>0</v>
      </c>
      <c r="F289" s="5" t="s">
        <v>222</v>
      </c>
      <c r="G289" s="6">
        <v>3</v>
      </c>
      <c r="I289" t="s">
        <v>59</v>
      </c>
      <c r="J289" t="s">
        <v>173</v>
      </c>
    </row>
    <row r="290" spans="1:10" x14ac:dyDescent="0.25">
      <c r="A290" s="1" t="s">
        <v>520</v>
      </c>
      <c r="B290" s="1">
        <v>0</v>
      </c>
      <c r="C290" s="1">
        <v>0</v>
      </c>
      <c r="F290" s="5" t="s">
        <v>223</v>
      </c>
      <c r="G290" s="6">
        <v>9</v>
      </c>
      <c r="I290" t="s">
        <v>60</v>
      </c>
      <c r="J290" t="s">
        <v>173</v>
      </c>
    </row>
    <row r="291" spans="1:10" x14ac:dyDescent="0.25">
      <c r="A291" s="1" t="s">
        <v>38</v>
      </c>
      <c r="B291" s="1">
        <v>0</v>
      </c>
      <c r="C291" s="1">
        <v>0</v>
      </c>
      <c r="F291" s="5" t="s">
        <v>224</v>
      </c>
      <c r="G291" s="6">
        <v>3</v>
      </c>
      <c r="I291" t="s">
        <v>61</v>
      </c>
      <c r="J291" t="s">
        <v>173</v>
      </c>
    </row>
    <row r="292" spans="1:10" x14ac:dyDescent="0.25">
      <c r="A292" s="1" t="s">
        <v>40</v>
      </c>
      <c r="B292" s="1">
        <v>0</v>
      </c>
      <c r="C292" s="1">
        <v>0</v>
      </c>
      <c r="F292" s="5" t="s">
        <v>225</v>
      </c>
      <c r="G292" s="6">
        <v>2</v>
      </c>
      <c r="I292" t="s">
        <v>62</v>
      </c>
      <c r="J292" t="s">
        <v>173</v>
      </c>
    </row>
    <row r="293" spans="1:10" x14ac:dyDescent="0.25">
      <c r="A293" s="1" t="s">
        <v>42</v>
      </c>
      <c r="B293" s="1">
        <v>0</v>
      </c>
      <c r="C293" s="1">
        <v>0</v>
      </c>
      <c r="F293" s="5" t="s">
        <v>226</v>
      </c>
      <c r="G293" s="6">
        <v>5</v>
      </c>
      <c r="I293" t="s">
        <v>227</v>
      </c>
      <c r="J293" t="s">
        <v>173</v>
      </c>
    </row>
    <row r="294" spans="1:10" x14ac:dyDescent="0.25">
      <c r="A294" s="1" t="s">
        <v>43</v>
      </c>
      <c r="B294" s="1">
        <v>0</v>
      </c>
      <c r="C294" s="1">
        <v>0</v>
      </c>
      <c r="F294" s="6" t="s">
        <v>228</v>
      </c>
      <c r="G294" s="6">
        <v>2</v>
      </c>
      <c r="I294" t="s">
        <v>229</v>
      </c>
      <c r="J294" t="s">
        <v>173</v>
      </c>
    </row>
    <row r="295" spans="1:10" x14ac:dyDescent="0.25">
      <c r="A295" s="1" t="s">
        <v>45</v>
      </c>
      <c r="B295" s="1">
        <v>0</v>
      </c>
      <c r="C295" s="1">
        <v>0</v>
      </c>
      <c r="F295" s="5" t="s">
        <v>230</v>
      </c>
      <c r="G295" s="6">
        <v>3</v>
      </c>
      <c r="I295" t="s">
        <v>231</v>
      </c>
      <c r="J295" t="s">
        <v>173</v>
      </c>
    </row>
    <row r="296" spans="1:10" x14ac:dyDescent="0.25">
      <c r="A296" s="1" t="s">
        <v>46</v>
      </c>
      <c r="B296" s="1">
        <v>0</v>
      </c>
      <c r="C296" s="1">
        <v>0</v>
      </c>
      <c r="F296" s="6" t="s">
        <v>232</v>
      </c>
      <c r="G296" s="6">
        <v>9</v>
      </c>
      <c r="I296" t="s">
        <v>233</v>
      </c>
      <c r="J296" t="s">
        <v>173</v>
      </c>
    </row>
    <row r="297" spans="1:10" x14ac:dyDescent="0.25">
      <c r="A297" s="1" t="s">
        <v>47</v>
      </c>
      <c r="B297" s="1">
        <v>0</v>
      </c>
      <c r="C297" s="1">
        <v>0</v>
      </c>
      <c r="F297" s="5" t="s">
        <v>234</v>
      </c>
      <c r="G297" s="6">
        <v>3</v>
      </c>
      <c r="I297" t="s">
        <v>214</v>
      </c>
      <c r="J297" t="s">
        <v>214</v>
      </c>
    </row>
    <row r="298" spans="1:10" x14ac:dyDescent="0.25">
      <c r="A298" s="1" t="s">
        <v>48</v>
      </c>
      <c r="B298" s="1">
        <v>0</v>
      </c>
      <c r="C298" s="1">
        <v>0</v>
      </c>
      <c r="F298" s="6" t="s">
        <v>235</v>
      </c>
      <c r="G298" s="6">
        <v>2</v>
      </c>
      <c r="I298" t="s">
        <v>216</v>
      </c>
      <c r="J298" t="s">
        <v>216</v>
      </c>
    </row>
    <row r="299" spans="1:10" x14ac:dyDescent="0.25">
      <c r="A299" s="1" t="s">
        <v>49</v>
      </c>
      <c r="B299" s="1">
        <v>0</v>
      </c>
      <c r="C299" s="1">
        <v>0</v>
      </c>
      <c r="F299" s="5" t="s">
        <v>236</v>
      </c>
      <c r="G299" s="6">
        <v>2</v>
      </c>
      <c r="I299" t="s">
        <v>217</v>
      </c>
      <c r="J299" t="s">
        <v>217</v>
      </c>
    </row>
    <row r="300" spans="1:10" x14ac:dyDescent="0.25">
      <c r="A300" s="1" t="s">
        <v>50</v>
      </c>
      <c r="B300" s="1">
        <v>0</v>
      </c>
      <c r="C300" s="1">
        <v>0</v>
      </c>
      <c r="F300" s="5" t="s">
        <v>237</v>
      </c>
      <c r="G300" s="6">
        <v>9</v>
      </c>
      <c r="I300" t="s">
        <v>219</v>
      </c>
      <c r="J300" t="s">
        <v>219</v>
      </c>
    </row>
    <row r="301" spans="1:10" x14ac:dyDescent="0.25">
      <c r="A301" s="1" t="s">
        <v>52</v>
      </c>
      <c r="B301" s="1">
        <v>0</v>
      </c>
      <c r="C301" s="1">
        <v>0</v>
      </c>
      <c r="F301" s="5" t="s">
        <v>238</v>
      </c>
      <c r="G301" s="6">
        <v>4</v>
      </c>
      <c r="I301" t="s">
        <v>221</v>
      </c>
      <c r="J301" t="s">
        <v>221</v>
      </c>
    </row>
    <row r="302" spans="1:10" x14ac:dyDescent="0.25">
      <c r="A302" s="1" t="s">
        <v>53</v>
      </c>
      <c r="B302" s="1">
        <v>0</v>
      </c>
      <c r="C302" s="1">
        <v>0</v>
      </c>
      <c r="F302" s="5" t="s">
        <v>239</v>
      </c>
      <c r="G302" s="6">
        <v>8</v>
      </c>
      <c r="I302" t="s">
        <v>222</v>
      </c>
      <c r="J302" t="s">
        <v>222</v>
      </c>
    </row>
    <row r="303" spans="1:10" x14ac:dyDescent="0.25">
      <c r="A303" s="1" t="s">
        <v>54</v>
      </c>
      <c r="B303" s="1">
        <v>0</v>
      </c>
      <c r="C303" s="1">
        <v>0</v>
      </c>
      <c r="F303" s="5" t="s">
        <v>240</v>
      </c>
      <c r="G303" s="6">
        <v>9</v>
      </c>
      <c r="I303" t="s">
        <v>224</v>
      </c>
      <c r="J303" t="s">
        <v>224</v>
      </c>
    </row>
    <row r="304" spans="1:10" x14ac:dyDescent="0.25">
      <c r="A304" s="1" t="s">
        <v>55</v>
      </c>
      <c r="B304" s="1">
        <v>0</v>
      </c>
      <c r="C304" s="1">
        <v>0</v>
      </c>
      <c r="F304" s="5" t="s">
        <v>241</v>
      </c>
      <c r="G304" s="6">
        <v>7</v>
      </c>
      <c r="I304" t="s">
        <v>225</v>
      </c>
      <c r="J304" t="s">
        <v>225</v>
      </c>
    </row>
    <row r="305" spans="1:10" x14ac:dyDescent="0.25">
      <c r="A305" s="1" t="s">
        <v>56</v>
      </c>
      <c r="B305" s="1">
        <v>0</v>
      </c>
      <c r="C305" s="1">
        <v>0</v>
      </c>
      <c r="F305" s="5" t="s">
        <v>242</v>
      </c>
      <c r="G305" s="6">
        <v>3</v>
      </c>
      <c r="I305" t="s">
        <v>226</v>
      </c>
      <c r="J305" t="s">
        <v>226</v>
      </c>
    </row>
    <row r="306" spans="1:10" x14ac:dyDescent="0.25">
      <c r="A306" s="1" t="s">
        <v>58</v>
      </c>
      <c r="B306" s="1">
        <v>0</v>
      </c>
      <c r="C306" s="1">
        <v>0</v>
      </c>
      <c r="F306" s="5" t="s">
        <v>243</v>
      </c>
      <c r="G306" s="6">
        <v>9</v>
      </c>
      <c r="I306" t="s">
        <v>228</v>
      </c>
      <c r="J306" t="s">
        <v>228</v>
      </c>
    </row>
    <row r="307" spans="1:10" x14ac:dyDescent="0.25">
      <c r="A307" s="1" t="s">
        <v>59</v>
      </c>
      <c r="B307" s="1">
        <v>0</v>
      </c>
      <c r="C307" s="1">
        <v>0</v>
      </c>
      <c r="F307" s="5" t="s">
        <v>244</v>
      </c>
      <c r="G307" s="6">
        <v>8</v>
      </c>
      <c r="I307" t="s">
        <v>230</v>
      </c>
      <c r="J307" t="s">
        <v>230</v>
      </c>
    </row>
    <row r="308" spans="1:10" x14ac:dyDescent="0.25">
      <c r="A308" s="1" t="s">
        <v>60</v>
      </c>
      <c r="B308" s="1">
        <v>0</v>
      </c>
      <c r="C308" s="1">
        <v>0</v>
      </c>
      <c r="F308" s="5" t="s">
        <v>245</v>
      </c>
      <c r="G308" s="6">
        <v>3</v>
      </c>
      <c r="I308" t="s">
        <v>234</v>
      </c>
      <c r="J308" t="s">
        <v>234</v>
      </c>
    </row>
    <row r="309" spans="1:10" x14ac:dyDescent="0.25">
      <c r="A309" s="1" t="s">
        <v>61</v>
      </c>
      <c r="B309" s="1">
        <v>0</v>
      </c>
      <c r="C309" s="1">
        <v>0</v>
      </c>
      <c r="F309" s="5" t="s">
        <v>246</v>
      </c>
      <c r="G309" s="6">
        <v>4</v>
      </c>
      <c r="I309" t="s">
        <v>235</v>
      </c>
      <c r="J309" t="s">
        <v>235</v>
      </c>
    </row>
    <row r="310" spans="1:10" x14ac:dyDescent="0.25">
      <c r="A310" s="1" t="s">
        <v>64</v>
      </c>
      <c r="B310" s="1">
        <v>0</v>
      </c>
      <c r="C310" s="1">
        <v>0</v>
      </c>
      <c r="F310" s="5" t="s">
        <v>247</v>
      </c>
      <c r="G310" s="6">
        <v>6</v>
      </c>
      <c r="I310" t="s">
        <v>236</v>
      </c>
      <c r="J310" t="s">
        <v>236</v>
      </c>
    </row>
    <row r="311" spans="1:10" x14ac:dyDescent="0.25">
      <c r="A311" s="1" t="s">
        <v>65</v>
      </c>
      <c r="B311" s="1">
        <v>0</v>
      </c>
      <c r="C311" s="1">
        <v>0</v>
      </c>
      <c r="F311" s="5" t="s">
        <v>248</v>
      </c>
      <c r="G311" s="6">
        <v>2</v>
      </c>
      <c r="I311" t="s">
        <v>238</v>
      </c>
      <c r="J311" t="s">
        <v>238</v>
      </c>
    </row>
    <row r="312" spans="1:10" x14ac:dyDescent="0.25">
      <c r="A312" s="1" t="s">
        <v>66</v>
      </c>
      <c r="B312" s="1">
        <v>0</v>
      </c>
      <c r="C312" s="1">
        <v>0</v>
      </c>
      <c r="F312" s="5" t="s">
        <v>249</v>
      </c>
      <c r="G312" s="6">
        <v>4</v>
      </c>
      <c r="I312" t="s">
        <v>242</v>
      </c>
      <c r="J312" t="s">
        <v>242</v>
      </c>
    </row>
    <row r="313" spans="1:10" x14ac:dyDescent="0.25">
      <c r="A313" s="1" t="s">
        <v>67</v>
      </c>
      <c r="B313" s="1">
        <v>0</v>
      </c>
      <c r="C313" s="1">
        <v>0</v>
      </c>
      <c r="F313" s="5" t="s">
        <v>250</v>
      </c>
      <c r="G313" s="6">
        <v>5</v>
      </c>
      <c r="I313" t="s">
        <v>245</v>
      </c>
      <c r="J313" t="s">
        <v>245</v>
      </c>
    </row>
    <row r="314" spans="1:10" x14ac:dyDescent="0.25">
      <c r="A314" s="1" t="s">
        <v>69</v>
      </c>
      <c r="B314" s="1">
        <v>0</v>
      </c>
      <c r="C314" s="1">
        <v>0</v>
      </c>
      <c r="F314" s="5" t="s">
        <v>251</v>
      </c>
      <c r="G314" s="6">
        <v>3</v>
      </c>
      <c r="I314" t="s">
        <v>268</v>
      </c>
      <c r="J314" t="s">
        <v>245</v>
      </c>
    </row>
    <row r="315" spans="1:10" x14ac:dyDescent="0.25">
      <c r="A315" s="1" t="s">
        <v>70</v>
      </c>
      <c r="B315" s="1">
        <v>0</v>
      </c>
      <c r="C315" s="1">
        <v>0</v>
      </c>
      <c r="F315" s="5" t="s">
        <v>252</v>
      </c>
      <c r="G315" s="6">
        <v>2</v>
      </c>
      <c r="I315" t="s">
        <v>270</v>
      </c>
      <c r="J315" t="s">
        <v>245</v>
      </c>
    </row>
    <row r="316" spans="1:10" x14ac:dyDescent="0.25">
      <c r="A316" s="1" t="s">
        <v>71</v>
      </c>
      <c r="B316" s="1">
        <v>0</v>
      </c>
      <c r="C316" s="1">
        <v>0</v>
      </c>
      <c r="F316" s="6" t="s">
        <v>253</v>
      </c>
      <c r="G316" s="6">
        <v>1</v>
      </c>
      <c r="I316" t="s">
        <v>272</v>
      </c>
      <c r="J316" t="s">
        <v>245</v>
      </c>
    </row>
    <row r="317" spans="1:10" x14ac:dyDescent="0.25">
      <c r="A317" s="1" t="s">
        <v>72</v>
      </c>
      <c r="B317" s="1">
        <v>0</v>
      </c>
      <c r="C317" s="1">
        <v>0</v>
      </c>
      <c r="F317" s="6" t="s">
        <v>254</v>
      </c>
      <c r="G317" s="6">
        <v>1</v>
      </c>
      <c r="I317" t="s">
        <v>274</v>
      </c>
      <c r="J317" t="s">
        <v>245</v>
      </c>
    </row>
    <row r="318" spans="1:10" x14ac:dyDescent="0.25">
      <c r="A318" s="1" t="s">
        <v>73</v>
      </c>
      <c r="B318" s="1">
        <v>0</v>
      </c>
      <c r="C318" s="1">
        <v>0</v>
      </c>
      <c r="F318" s="5" t="s">
        <v>255</v>
      </c>
      <c r="G318" s="6">
        <v>1</v>
      </c>
      <c r="I318" t="s">
        <v>276</v>
      </c>
      <c r="J318" t="s">
        <v>245</v>
      </c>
    </row>
    <row r="319" spans="1:10" x14ac:dyDescent="0.25">
      <c r="A319" s="1" t="s">
        <v>74</v>
      </c>
      <c r="B319" s="1">
        <v>0</v>
      </c>
      <c r="C319" s="1">
        <v>0</v>
      </c>
      <c r="F319" s="5" t="s">
        <v>256</v>
      </c>
      <c r="G319" s="6">
        <v>7</v>
      </c>
      <c r="I319" t="s">
        <v>278</v>
      </c>
      <c r="J319" t="s">
        <v>245</v>
      </c>
    </row>
    <row r="320" spans="1:10" x14ac:dyDescent="0.25">
      <c r="A320" s="1" t="s">
        <v>76</v>
      </c>
      <c r="B320" s="1">
        <v>0</v>
      </c>
      <c r="C320" s="1">
        <v>0</v>
      </c>
      <c r="F320" s="5" t="s">
        <v>166</v>
      </c>
      <c r="G320" s="6">
        <v>3</v>
      </c>
      <c r="I320" t="s">
        <v>279</v>
      </c>
      <c r="J320" t="s">
        <v>245</v>
      </c>
    </row>
    <row r="321" spans="1:10" x14ac:dyDescent="0.25">
      <c r="A321" s="1" t="s">
        <v>77</v>
      </c>
      <c r="B321" s="1">
        <v>0</v>
      </c>
      <c r="C321" s="1">
        <v>0</v>
      </c>
      <c r="F321" s="6" t="s">
        <v>257</v>
      </c>
      <c r="G321" s="6">
        <v>6</v>
      </c>
      <c r="I321" t="s">
        <v>281</v>
      </c>
      <c r="J321" t="s">
        <v>245</v>
      </c>
    </row>
    <row r="322" spans="1:10" x14ac:dyDescent="0.25">
      <c r="A322" s="1" t="s">
        <v>78</v>
      </c>
      <c r="B322" s="1">
        <v>0</v>
      </c>
      <c r="C322" s="1">
        <v>0</v>
      </c>
      <c r="F322" s="5" t="s">
        <v>258</v>
      </c>
      <c r="G322" s="6">
        <v>3</v>
      </c>
      <c r="I322" t="s">
        <v>283</v>
      </c>
      <c r="J322" t="s">
        <v>245</v>
      </c>
    </row>
    <row r="323" spans="1:10" x14ac:dyDescent="0.25">
      <c r="A323" s="1" t="s">
        <v>79</v>
      </c>
      <c r="B323" s="1">
        <v>0</v>
      </c>
      <c r="C323" s="1">
        <v>0</v>
      </c>
      <c r="F323" s="5" t="s">
        <v>259</v>
      </c>
      <c r="G323" s="6">
        <v>1</v>
      </c>
      <c r="I323" t="s">
        <v>246</v>
      </c>
      <c r="J323" t="s">
        <v>246</v>
      </c>
    </row>
    <row r="324" spans="1:10" x14ac:dyDescent="0.25">
      <c r="A324" s="1" t="s">
        <v>80</v>
      </c>
      <c r="B324" s="1">
        <v>0</v>
      </c>
      <c r="C324" s="1">
        <v>0</v>
      </c>
      <c r="F324" s="5" t="s">
        <v>260</v>
      </c>
      <c r="G324" s="6">
        <v>5</v>
      </c>
      <c r="I324" t="s">
        <v>247</v>
      </c>
      <c r="J324" t="s">
        <v>247</v>
      </c>
    </row>
    <row r="325" spans="1:10" x14ac:dyDescent="0.25">
      <c r="A325" s="1" t="s">
        <v>82</v>
      </c>
      <c r="B325" s="1">
        <v>0</v>
      </c>
      <c r="C325" s="1">
        <v>0</v>
      </c>
      <c r="F325" s="5" t="s">
        <v>261</v>
      </c>
      <c r="G325" s="6">
        <v>4</v>
      </c>
      <c r="I325" t="s">
        <v>248</v>
      </c>
      <c r="J325" t="s">
        <v>248</v>
      </c>
    </row>
    <row r="326" spans="1:10" x14ac:dyDescent="0.25">
      <c r="A326" s="1" t="s">
        <v>83</v>
      </c>
      <c r="B326" s="1">
        <v>0</v>
      </c>
      <c r="C326" s="1">
        <v>0</v>
      </c>
      <c r="F326" s="5" t="s">
        <v>262</v>
      </c>
      <c r="G326" s="6">
        <v>3</v>
      </c>
      <c r="I326" t="s">
        <v>249</v>
      </c>
      <c r="J326" t="s">
        <v>249</v>
      </c>
    </row>
    <row r="327" spans="1:10" x14ac:dyDescent="0.25">
      <c r="A327" s="1" t="s">
        <v>84</v>
      </c>
      <c r="B327" s="1">
        <v>0</v>
      </c>
      <c r="C327" s="1">
        <v>0</v>
      </c>
      <c r="F327" s="5" t="s">
        <v>263</v>
      </c>
      <c r="G327" s="6">
        <v>1</v>
      </c>
      <c r="I327" t="s">
        <v>250</v>
      </c>
      <c r="J327" t="s">
        <v>250</v>
      </c>
    </row>
    <row r="328" spans="1:10" x14ac:dyDescent="0.25">
      <c r="A328" s="1" t="s">
        <v>86</v>
      </c>
      <c r="B328" s="1">
        <v>0</v>
      </c>
      <c r="C328" s="1">
        <v>0</v>
      </c>
      <c r="F328" s="5" t="s">
        <v>264</v>
      </c>
      <c r="G328" s="6">
        <v>2</v>
      </c>
      <c r="I328" t="s">
        <v>251</v>
      </c>
      <c r="J328" t="s">
        <v>251</v>
      </c>
    </row>
    <row r="329" spans="1:10" x14ac:dyDescent="0.25">
      <c r="A329" s="1" t="s">
        <v>88</v>
      </c>
      <c r="B329" s="1">
        <v>0</v>
      </c>
      <c r="C329" s="1">
        <v>0</v>
      </c>
      <c r="F329" s="5" t="s">
        <v>265</v>
      </c>
      <c r="G329" s="6">
        <v>8</v>
      </c>
      <c r="I329" t="s">
        <v>252</v>
      </c>
      <c r="J329" t="s">
        <v>252</v>
      </c>
    </row>
    <row r="330" spans="1:10" x14ac:dyDescent="0.25">
      <c r="A330" s="1" t="s">
        <v>89</v>
      </c>
      <c r="B330" s="1">
        <v>0</v>
      </c>
      <c r="C330" s="1">
        <v>0</v>
      </c>
      <c r="F330" s="5" t="s">
        <v>266</v>
      </c>
      <c r="G330" s="6">
        <v>3</v>
      </c>
      <c r="I330" t="s">
        <v>253</v>
      </c>
      <c r="J330" t="s">
        <v>253</v>
      </c>
    </row>
    <row r="331" spans="1:10" x14ac:dyDescent="0.25">
      <c r="A331" s="1" t="s">
        <v>90</v>
      </c>
      <c r="B331" s="1">
        <v>0</v>
      </c>
      <c r="C331" s="1">
        <v>0</v>
      </c>
      <c r="F331" s="5" t="s">
        <v>267</v>
      </c>
      <c r="G331" s="6">
        <v>8</v>
      </c>
      <c r="I331" t="s">
        <v>290</v>
      </c>
      <c r="J331" t="s">
        <v>253</v>
      </c>
    </row>
    <row r="332" spans="1:10" x14ac:dyDescent="0.25">
      <c r="A332" s="1" t="s">
        <v>91</v>
      </c>
      <c r="B332" s="1">
        <v>0</v>
      </c>
      <c r="C332" s="1">
        <v>0</v>
      </c>
      <c r="F332" s="5" t="s">
        <v>167</v>
      </c>
      <c r="G332" s="6">
        <v>7</v>
      </c>
      <c r="I332" t="s">
        <v>292</v>
      </c>
      <c r="J332" t="s">
        <v>253</v>
      </c>
    </row>
    <row r="333" spans="1:10" x14ac:dyDescent="0.25">
      <c r="A333" s="1" t="s">
        <v>92</v>
      </c>
      <c r="B333" s="1">
        <v>0</v>
      </c>
      <c r="C333" s="1">
        <v>0</v>
      </c>
      <c r="F333" s="5" t="s">
        <v>269</v>
      </c>
      <c r="G333" s="6">
        <v>4</v>
      </c>
      <c r="I333" t="s">
        <v>294</v>
      </c>
      <c r="J333" t="s">
        <v>253</v>
      </c>
    </row>
    <row r="334" spans="1:10" x14ac:dyDescent="0.25">
      <c r="A334" s="1" t="s">
        <v>94</v>
      </c>
      <c r="B334" s="1">
        <v>0</v>
      </c>
      <c r="C334" s="1">
        <v>0</v>
      </c>
      <c r="F334" s="5" t="s">
        <v>271</v>
      </c>
      <c r="G334" s="6">
        <v>3</v>
      </c>
      <c r="I334" t="s">
        <v>296</v>
      </c>
      <c r="J334" t="s">
        <v>253</v>
      </c>
    </row>
    <row r="335" spans="1:10" x14ac:dyDescent="0.25">
      <c r="A335" s="1" t="s">
        <v>96</v>
      </c>
      <c r="B335" s="1">
        <v>0</v>
      </c>
      <c r="C335" s="1">
        <v>0</v>
      </c>
      <c r="F335" s="6" t="s">
        <v>273</v>
      </c>
      <c r="G335" s="6">
        <v>3</v>
      </c>
      <c r="I335" t="s">
        <v>298</v>
      </c>
      <c r="J335" t="s">
        <v>253</v>
      </c>
    </row>
    <row r="336" spans="1:10" x14ac:dyDescent="0.25">
      <c r="A336" s="1" t="s">
        <v>98</v>
      </c>
      <c r="B336" s="1">
        <v>0</v>
      </c>
      <c r="C336" s="1">
        <v>0</v>
      </c>
      <c r="F336" s="5" t="s">
        <v>275</v>
      </c>
      <c r="G336" s="6">
        <v>3</v>
      </c>
      <c r="I336" t="s">
        <v>300</v>
      </c>
      <c r="J336" t="s">
        <v>253</v>
      </c>
    </row>
    <row r="337" spans="1:10" x14ac:dyDescent="0.25">
      <c r="A337" s="1" t="s">
        <v>100</v>
      </c>
      <c r="B337" s="1">
        <v>0</v>
      </c>
      <c r="C337" s="1">
        <v>0</v>
      </c>
      <c r="F337" s="5" t="s">
        <v>277</v>
      </c>
      <c r="G337" s="6">
        <v>1</v>
      </c>
      <c r="I337" t="s">
        <v>302</v>
      </c>
      <c r="J337" t="s">
        <v>253</v>
      </c>
    </row>
    <row r="338" spans="1:10" x14ac:dyDescent="0.25">
      <c r="A338" s="1" t="s">
        <v>521</v>
      </c>
      <c r="B338" s="1">
        <v>0</v>
      </c>
      <c r="C338" s="1">
        <v>0</v>
      </c>
      <c r="F338" s="5" t="s">
        <v>174</v>
      </c>
      <c r="G338" s="6">
        <v>3</v>
      </c>
      <c r="I338" t="s">
        <v>304</v>
      </c>
      <c r="J338" t="s">
        <v>253</v>
      </c>
    </row>
    <row r="339" spans="1:10" x14ac:dyDescent="0.25">
      <c r="A339" s="1" t="s">
        <v>522</v>
      </c>
      <c r="B339" s="1">
        <v>0</v>
      </c>
      <c r="C339" s="1">
        <v>0</v>
      </c>
      <c r="F339" s="5" t="s">
        <v>280</v>
      </c>
      <c r="G339" s="6">
        <v>6</v>
      </c>
      <c r="I339" t="s">
        <v>306</v>
      </c>
      <c r="J339" t="s">
        <v>253</v>
      </c>
    </row>
    <row r="340" spans="1:10" x14ac:dyDescent="0.25">
      <c r="A340" s="1" t="s">
        <v>523</v>
      </c>
      <c r="B340" s="1">
        <v>0</v>
      </c>
      <c r="C340" s="1">
        <v>0</v>
      </c>
      <c r="F340" s="5" t="s">
        <v>282</v>
      </c>
      <c r="G340" s="6">
        <v>2</v>
      </c>
      <c r="I340" t="s">
        <v>254</v>
      </c>
      <c r="J340" t="s">
        <v>254</v>
      </c>
    </row>
    <row r="341" spans="1:10" x14ac:dyDescent="0.25">
      <c r="A341" s="1" t="s">
        <v>524</v>
      </c>
      <c r="B341" s="1">
        <v>0</v>
      </c>
      <c r="C341" s="1">
        <v>0</v>
      </c>
      <c r="F341" s="5" t="s">
        <v>284</v>
      </c>
      <c r="G341" s="6">
        <v>2</v>
      </c>
      <c r="I341" t="s">
        <v>255</v>
      </c>
      <c r="J341" t="s">
        <v>255</v>
      </c>
    </row>
    <row r="342" spans="1:10" x14ac:dyDescent="0.25">
      <c r="A342" s="1" t="s">
        <v>525</v>
      </c>
      <c r="B342" s="1">
        <v>0</v>
      </c>
      <c r="C342" s="1">
        <v>0</v>
      </c>
      <c r="F342" s="5" t="s">
        <v>171</v>
      </c>
      <c r="G342" s="6">
        <v>2</v>
      </c>
      <c r="I342" t="s">
        <v>166</v>
      </c>
      <c r="J342" t="s">
        <v>166</v>
      </c>
    </row>
    <row r="343" spans="1:10" x14ac:dyDescent="0.25">
      <c r="A343" s="1" t="s">
        <v>526</v>
      </c>
      <c r="B343" s="1">
        <v>0</v>
      </c>
      <c r="C343" s="1">
        <v>0</v>
      </c>
      <c r="F343" s="5" t="s">
        <v>172</v>
      </c>
      <c r="G343" s="6">
        <v>3</v>
      </c>
      <c r="I343" t="s">
        <v>108</v>
      </c>
      <c r="J343" t="s">
        <v>166</v>
      </c>
    </row>
    <row r="344" spans="1:10" x14ac:dyDescent="0.25">
      <c r="A344" s="1" t="s">
        <v>527</v>
      </c>
      <c r="B344" s="1">
        <v>0</v>
      </c>
      <c r="C344" s="1">
        <v>0</v>
      </c>
      <c r="F344" s="6" t="s">
        <v>285</v>
      </c>
      <c r="G344" s="6">
        <v>2</v>
      </c>
      <c r="I344" t="s">
        <v>109</v>
      </c>
      <c r="J344" t="s">
        <v>166</v>
      </c>
    </row>
    <row r="345" spans="1:10" x14ac:dyDescent="0.25">
      <c r="A345" s="1" t="s">
        <v>528</v>
      </c>
      <c r="B345" s="1">
        <v>0</v>
      </c>
      <c r="C345" s="1">
        <v>0</v>
      </c>
      <c r="F345" s="5" t="s">
        <v>286</v>
      </c>
      <c r="G345" s="6">
        <v>4</v>
      </c>
      <c r="I345" t="s">
        <v>110</v>
      </c>
      <c r="J345" t="s">
        <v>166</v>
      </c>
    </row>
    <row r="346" spans="1:10" x14ac:dyDescent="0.25">
      <c r="A346" s="1" t="s">
        <v>529</v>
      </c>
      <c r="B346" s="1">
        <v>0</v>
      </c>
      <c r="C346" s="1">
        <v>0</v>
      </c>
      <c r="F346" s="5" t="s">
        <v>287</v>
      </c>
      <c r="G346" s="6">
        <v>4</v>
      </c>
      <c r="I346" t="s">
        <v>111</v>
      </c>
      <c r="J346" t="s">
        <v>166</v>
      </c>
    </row>
    <row r="347" spans="1:10" x14ac:dyDescent="0.25">
      <c r="A347" s="1" t="s">
        <v>530</v>
      </c>
      <c r="B347" s="1">
        <v>0</v>
      </c>
      <c r="C347" s="1">
        <v>0</v>
      </c>
      <c r="F347" s="6" t="s">
        <v>288</v>
      </c>
      <c r="G347" s="6">
        <v>4</v>
      </c>
      <c r="I347" t="s">
        <v>316</v>
      </c>
      <c r="J347" t="s">
        <v>166</v>
      </c>
    </row>
    <row r="348" spans="1:10" x14ac:dyDescent="0.25">
      <c r="A348" s="1" t="s">
        <v>531</v>
      </c>
      <c r="B348" s="1">
        <v>0</v>
      </c>
      <c r="C348" s="1">
        <v>0</v>
      </c>
      <c r="F348" s="5" t="s">
        <v>289</v>
      </c>
      <c r="G348" s="6">
        <v>7</v>
      </c>
      <c r="I348" t="s">
        <v>318</v>
      </c>
      <c r="J348" t="s">
        <v>166</v>
      </c>
    </row>
    <row r="349" spans="1:10" x14ac:dyDescent="0.25">
      <c r="A349" s="1" t="s">
        <v>532</v>
      </c>
      <c r="B349" s="1">
        <v>0</v>
      </c>
      <c r="C349" s="1">
        <v>0</v>
      </c>
      <c r="F349" s="5" t="s">
        <v>291</v>
      </c>
      <c r="G349" s="6">
        <v>2</v>
      </c>
      <c r="I349" t="s">
        <v>320</v>
      </c>
      <c r="J349" t="s">
        <v>166</v>
      </c>
    </row>
    <row r="350" spans="1:10" x14ac:dyDescent="0.25">
      <c r="A350" s="1" t="s">
        <v>268</v>
      </c>
      <c r="B350" s="1">
        <v>0</v>
      </c>
      <c r="C350" s="1">
        <v>0</v>
      </c>
      <c r="F350" s="5" t="s">
        <v>293</v>
      </c>
      <c r="G350" s="6">
        <v>3</v>
      </c>
      <c r="I350" t="s">
        <v>322</v>
      </c>
      <c r="J350" t="s">
        <v>166</v>
      </c>
    </row>
    <row r="351" spans="1:10" x14ac:dyDescent="0.25">
      <c r="A351" s="1" t="s">
        <v>108</v>
      </c>
      <c r="B351" s="1">
        <v>35</v>
      </c>
      <c r="C351" s="1">
        <v>15</v>
      </c>
      <c r="F351" s="5" t="s">
        <v>295</v>
      </c>
      <c r="G351" s="6">
        <v>3</v>
      </c>
      <c r="I351" t="s">
        <v>324</v>
      </c>
      <c r="J351" t="s">
        <v>166</v>
      </c>
    </row>
    <row r="352" spans="1:10" x14ac:dyDescent="0.25">
      <c r="A352" s="1" t="s">
        <v>109</v>
      </c>
      <c r="B352" s="1">
        <v>35</v>
      </c>
      <c r="C352" s="1">
        <v>15</v>
      </c>
      <c r="F352" s="5" t="s">
        <v>297</v>
      </c>
      <c r="G352" s="6">
        <v>6</v>
      </c>
      <c r="I352" t="s">
        <v>257</v>
      </c>
      <c r="J352" t="s">
        <v>257</v>
      </c>
    </row>
    <row r="353" spans="1:10" x14ac:dyDescent="0.25">
      <c r="A353" s="1" t="s">
        <v>110</v>
      </c>
      <c r="B353" s="1">
        <v>35</v>
      </c>
      <c r="C353" s="1">
        <v>15</v>
      </c>
      <c r="F353" s="5" t="s">
        <v>299</v>
      </c>
      <c r="G353" s="6">
        <v>7</v>
      </c>
      <c r="I353" t="s">
        <v>258</v>
      </c>
      <c r="J353" t="s">
        <v>258</v>
      </c>
    </row>
    <row r="354" spans="1:10" x14ac:dyDescent="0.25">
      <c r="A354" s="1" t="s">
        <v>111</v>
      </c>
      <c r="B354" s="1">
        <v>35</v>
      </c>
      <c r="C354" s="1">
        <v>15</v>
      </c>
      <c r="F354" s="5" t="s">
        <v>301</v>
      </c>
      <c r="G354" s="6">
        <v>7</v>
      </c>
      <c r="I354" t="s">
        <v>259</v>
      </c>
      <c r="J354" t="s">
        <v>259</v>
      </c>
    </row>
    <row r="355" spans="1:10" x14ac:dyDescent="0.25">
      <c r="A355" s="1" t="s">
        <v>113</v>
      </c>
      <c r="B355" s="1">
        <v>0</v>
      </c>
      <c r="C355" s="1">
        <v>0</v>
      </c>
      <c r="F355" s="5" t="s">
        <v>303</v>
      </c>
      <c r="G355" s="6">
        <v>3</v>
      </c>
      <c r="I355" t="s">
        <v>260</v>
      </c>
      <c r="J355" t="s">
        <v>260</v>
      </c>
    </row>
    <row r="356" spans="1:10" x14ac:dyDescent="0.25">
      <c r="A356" s="1" t="s">
        <v>115</v>
      </c>
      <c r="B356" s="1">
        <v>0</v>
      </c>
      <c r="C356" s="1">
        <v>0</v>
      </c>
      <c r="F356" s="6" t="s">
        <v>305</v>
      </c>
      <c r="G356" s="6">
        <v>3</v>
      </c>
      <c r="I356" t="s">
        <v>261</v>
      </c>
      <c r="J356" t="s">
        <v>261</v>
      </c>
    </row>
    <row r="357" spans="1:10" x14ac:dyDescent="0.25">
      <c r="A357" s="1" t="s">
        <v>117</v>
      </c>
      <c r="B357" s="1">
        <v>0</v>
      </c>
      <c r="C357" s="1">
        <v>0</v>
      </c>
      <c r="F357" s="5" t="s">
        <v>307</v>
      </c>
      <c r="G357" s="6">
        <v>7</v>
      </c>
      <c r="I357" t="s">
        <v>262</v>
      </c>
      <c r="J357" t="s">
        <v>262</v>
      </c>
    </row>
    <row r="358" spans="1:10" x14ac:dyDescent="0.25">
      <c r="A358" s="1" t="s">
        <v>120</v>
      </c>
      <c r="B358" s="1">
        <v>0</v>
      </c>
      <c r="C358" s="1">
        <v>0</v>
      </c>
      <c r="F358" s="5" t="s">
        <v>308</v>
      </c>
      <c r="G358" s="6">
        <v>7</v>
      </c>
      <c r="I358" t="s">
        <v>263</v>
      </c>
      <c r="J358" t="s">
        <v>263</v>
      </c>
    </row>
    <row r="359" spans="1:10" x14ac:dyDescent="0.25">
      <c r="A359" s="1" t="s">
        <v>121</v>
      </c>
      <c r="B359" s="1">
        <v>0</v>
      </c>
      <c r="C359" s="1">
        <v>0</v>
      </c>
      <c r="F359" s="5" t="s">
        <v>309</v>
      </c>
      <c r="G359" s="6">
        <v>7</v>
      </c>
      <c r="I359" t="s">
        <v>264</v>
      </c>
      <c r="J359" t="s">
        <v>264</v>
      </c>
    </row>
    <row r="360" spans="1:10" x14ac:dyDescent="0.25">
      <c r="A360" s="1" t="s">
        <v>122</v>
      </c>
      <c r="B360" s="1">
        <v>0</v>
      </c>
      <c r="C360" s="1">
        <v>0</v>
      </c>
      <c r="F360" s="6" t="s">
        <v>310</v>
      </c>
      <c r="G360" s="6">
        <v>3</v>
      </c>
      <c r="I360" t="s">
        <v>266</v>
      </c>
      <c r="J360" t="s">
        <v>266</v>
      </c>
    </row>
    <row r="361" spans="1:10" x14ac:dyDescent="0.25">
      <c r="A361" s="1" t="s">
        <v>124</v>
      </c>
      <c r="B361" s="1">
        <v>0</v>
      </c>
      <c r="C361" s="1">
        <v>0</v>
      </c>
      <c r="F361" s="5" t="s">
        <v>311</v>
      </c>
      <c r="G361" s="6">
        <v>3</v>
      </c>
      <c r="I361" t="s">
        <v>167</v>
      </c>
      <c r="J361" t="s">
        <v>167</v>
      </c>
    </row>
    <row r="362" spans="1:10" x14ac:dyDescent="0.25">
      <c r="A362" s="1" t="s">
        <v>125</v>
      </c>
      <c r="B362" s="1">
        <v>0</v>
      </c>
      <c r="C362" s="1">
        <v>0</v>
      </c>
      <c r="F362" s="5" t="s">
        <v>312</v>
      </c>
      <c r="G362" s="6">
        <v>3</v>
      </c>
      <c r="I362" t="s">
        <v>269</v>
      </c>
      <c r="J362" t="s">
        <v>269</v>
      </c>
    </row>
    <row r="363" spans="1:10" x14ac:dyDescent="0.25">
      <c r="A363" s="1" t="s">
        <v>126</v>
      </c>
      <c r="B363" s="1">
        <v>0</v>
      </c>
      <c r="C363" s="1">
        <v>0</v>
      </c>
      <c r="F363" s="5" t="s">
        <v>313</v>
      </c>
      <c r="G363" s="6">
        <v>1</v>
      </c>
      <c r="I363" t="s">
        <v>271</v>
      </c>
      <c r="J363" t="s">
        <v>271</v>
      </c>
    </row>
    <row r="364" spans="1:10" x14ac:dyDescent="0.25">
      <c r="A364" s="1" t="s">
        <v>128</v>
      </c>
      <c r="B364" s="1">
        <v>0</v>
      </c>
      <c r="C364" s="1">
        <v>0</v>
      </c>
      <c r="F364" s="5" t="s">
        <v>314</v>
      </c>
      <c r="G364" s="6">
        <v>3</v>
      </c>
      <c r="I364" t="s">
        <v>273</v>
      </c>
      <c r="J364" t="s">
        <v>273</v>
      </c>
    </row>
    <row r="365" spans="1:10" x14ac:dyDescent="0.25">
      <c r="A365" s="1" t="s">
        <v>129</v>
      </c>
      <c r="B365" s="1">
        <v>0</v>
      </c>
      <c r="C365" s="1">
        <v>0</v>
      </c>
      <c r="F365" s="5" t="s">
        <v>315</v>
      </c>
      <c r="G365" s="6">
        <v>3</v>
      </c>
      <c r="I365" t="s">
        <v>275</v>
      </c>
      <c r="J365" t="s">
        <v>275</v>
      </c>
    </row>
    <row r="366" spans="1:10" x14ac:dyDescent="0.25">
      <c r="A366" s="1" t="s">
        <v>130</v>
      </c>
      <c r="B366" s="1">
        <v>0</v>
      </c>
      <c r="C366" s="1">
        <v>0</v>
      </c>
      <c r="F366" s="5" t="s">
        <v>317</v>
      </c>
      <c r="G366" s="6">
        <v>3</v>
      </c>
      <c r="I366" t="s">
        <v>277</v>
      </c>
      <c r="J366" t="s">
        <v>277</v>
      </c>
    </row>
    <row r="367" spans="1:10" x14ac:dyDescent="0.25">
      <c r="A367" s="1" t="s">
        <v>132</v>
      </c>
      <c r="B367" s="1">
        <v>0</v>
      </c>
      <c r="C367" s="1">
        <v>0</v>
      </c>
      <c r="F367" s="5" t="s">
        <v>319</v>
      </c>
      <c r="G367" s="6">
        <v>2</v>
      </c>
      <c r="I367" t="s">
        <v>174</v>
      </c>
      <c r="J367" t="s">
        <v>174</v>
      </c>
    </row>
    <row r="368" spans="1:10" x14ac:dyDescent="0.25">
      <c r="A368" s="1" t="s">
        <v>133</v>
      </c>
      <c r="B368" s="1">
        <v>0</v>
      </c>
      <c r="C368" s="1">
        <v>0</v>
      </c>
      <c r="F368" s="5" t="s">
        <v>321</v>
      </c>
      <c r="G368" s="6">
        <v>3</v>
      </c>
      <c r="I368" t="s">
        <v>132</v>
      </c>
      <c r="J368" t="s">
        <v>174</v>
      </c>
    </row>
    <row r="369" spans="1:10" x14ac:dyDescent="0.25">
      <c r="A369" s="1" t="s">
        <v>134</v>
      </c>
      <c r="B369" s="1">
        <v>0</v>
      </c>
      <c r="C369" s="1">
        <v>0</v>
      </c>
      <c r="F369" s="5" t="s">
        <v>323</v>
      </c>
      <c r="G369" s="6">
        <v>3</v>
      </c>
      <c r="I369" t="s">
        <v>133</v>
      </c>
      <c r="J369" t="s">
        <v>174</v>
      </c>
    </row>
    <row r="370" spans="1:10" x14ac:dyDescent="0.25">
      <c r="A370" s="1" t="s">
        <v>135</v>
      </c>
      <c r="B370" s="1">
        <v>0</v>
      </c>
      <c r="C370" s="1">
        <v>0</v>
      </c>
      <c r="F370" s="5" t="s">
        <v>325</v>
      </c>
      <c r="G370" s="6">
        <v>3</v>
      </c>
      <c r="I370" t="s">
        <v>134</v>
      </c>
      <c r="J370" t="s">
        <v>174</v>
      </c>
    </row>
    <row r="371" spans="1:10" x14ac:dyDescent="0.25">
      <c r="A371" s="1" t="s">
        <v>136</v>
      </c>
      <c r="B371" s="1">
        <v>0</v>
      </c>
      <c r="C371" s="1">
        <v>0</v>
      </c>
      <c r="F371" s="5" t="s">
        <v>326</v>
      </c>
      <c r="G371" s="6">
        <v>5</v>
      </c>
      <c r="I371" t="s">
        <v>135</v>
      </c>
      <c r="J371" t="s">
        <v>174</v>
      </c>
    </row>
    <row r="372" spans="1:10" x14ac:dyDescent="0.25">
      <c r="A372" s="1" t="s">
        <v>138</v>
      </c>
      <c r="B372" s="1">
        <v>35</v>
      </c>
      <c r="C372" s="1">
        <v>15</v>
      </c>
      <c r="F372" s="5" t="s">
        <v>327</v>
      </c>
      <c r="G372" s="6">
        <v>9</v>
      </c>
      <c r="I372" t="s">
        <v>136</v>
      </c>
      <c r="J372" t="s">
        <v>174</v>
      </c>
    </row>
    <row r="373" spans="1:10" x14ac:dyDescent="0.25">
      <c r="A373" s="1" t="s">
        <v>139</v>
      </c>
      <c r="B373" s="1">
        <v>35</v>
      </c>
      <c r="C373" s="1">
        <v>15</v>
      </c>
      <c r="I373" t="s">
        <v>328</v>
      </c>
      <c r="J373" t="s">
        <v>174</v>
      </c>
    </row>
    <row r="374" spans="1:10" x14ac:dyDescent="0.25">
      <c r="A374" s="1" t="s">
        <v>140</v>
      </c>
      <c r="B374" s="1">
        <v>35</v>
      </c>
      <c r="C374" s="1">
        <v>15</v>
      </c>
      <c r="I374" t="s">
        <v>329</v>
      </c>
      <c r="J374" t="s">
        <v>174</v>
      </c>
    </row>
    <row r="375" spans="1:10" x14ac:dyDescent="0.25">
      <c r="A375" s="1" t="s">
        <v>141</v>
      </c>
      <c r="B375" s="1">
        <v>35</v>
      </c>
      <c r="C375" s="1">
        <v>15</v>
      </c>
      <c r="I375" t="s">
        <v>330</v>
      </c>
      <c r="J375" t="s">
        <v>174</v>
      </c>
    </row>
    <row r="376" spans="1:10" x14ac:dyDescent="0.25">
      <c r="A376" s="1" t="s">
        <v>142</v>
      </c>
      <c r="B376" s="1">
        <v>35</v>
      </c>
      <c r="C376" s="1">
        <v>15</v>
      </c>
      <c r="I376" t="s">
        <v>331</v>
      </c>
      <c r="J376" t="s">
        <v>174</v>
      </c>
    </row>
    <row r="377" spans="1:10" x14ac:dyDescent="0.25">
      <c r="A377" s="1" t="s">
        <v>143</v>
      </c>
      <c r="B377" s="1">
        <v>35</v>
      </c>
      <c r="C377" s="1">
        <v>15</v>
      </c>
      <c r="I377" t="s">
        <v>280</v>
      </c>
      <c r="J377" t="s">
        <v>280</v>
      </c>
    </row>
    <row r="378" spans="1:10" x14ac:dyDescent="0.25">
      <c r="A378" s="1" t="s">
        <v>145</v>
      </c>
      <c r="B378" s="1">
        <v>0</v>
      </c>
      <c r="C378" s="1">
        <v>0</v>
      </c>
      <c r="I378" t="s">
        <v>282</v>
      </c>
      <c r="J378" t="s">
        <v>282</v>
      </c>
    </row>
    <row r="379" spans="1:10" x14ac:dyDescent="0.25">
      <c r="A379" s="1" t="s">
        <v>146</v>
      </c>
      <c r="B379" s="1">
        <v>0</v>
      </c>
      <c r="C379" s="1">
        <v>0</v>
      </c>
      <c r="I379" t="s">
        <v>284</v>
      </c>
      <c r="J379" t="s">
        <v>284</v>
      </c>
    </row>
    <row r="380" spans="1:10" x14ac:dyDescent="0.25">
      <c r="A380" s="1" t="s">
        <v>533</v>
      </c>
      <c r="B380" s="1">
        <v>0</v>
      </c>
      <c r="C380" s="1">
        <v>0</v>
      </c>
      <c r="I380" t="s">
        <v>171</v>
      </c>
      <c r="J380" t="s">
        <v>171</v>
      </c>
    </row>
    <row r="381" spans="1:10" x14ac:dyDescent="0.25">
      <c r="A381" s="1" t="s">
        <v>534</v>
      </c>
      <c r="B381" s="1">
        <v>0</v>
      </c>
      <c r="C381" s="1">
        <v>0</v>
      </c>
      <c r="I381" t="s">
        <v>172</v>
      </c>
      <c r="J381" t="s">
        <v>172</v>
      </c>
    </row>
    <row r="382" spans="1:10" x14ac:dyDescent="0.25">
      <c r="I382" t="s">
        <v>285</v>
      </c>
      <c r="J382" t="s">
        <v>285</v>
      </c>
    </row>
    <row r="383" spans="1:10" x14ac:dyDescent="0.25">
      <c r="I383" t="s">
        <v>286</v>
      </c>
      <c r="J383" t="s">
        <v>286</v>
      </c>
    </row>
    <row r="384" spans="1:10" x14ac:dyDescent="0.25">
      <c r="I384" t="s">
        <v>287</v>
      </c>
      <c r="J384" t="s">
        <v>287</v>
      </c>
    </row>
    <row r="385" spans="9:10" x14ac:dyDescent="0.25">
      <c r="I385" t="s">
        <v>288</v>
      </c>
      <c r="J385" t="s">
        <v>288</v>
      </c>
    </row>
    <row r="386" spans="9:10" x14ac:dyDescent="0.25">
      <c r="I386" t="s">
        <v>289</v>
      </c>
      <c r="J386" t="s">
        <v>289</v>
      </c>
    </row>
    <row r="387" spans="9:10" x14ac:dyDescent="0.25">
      <c r="I387" t="s">
        <v>291</v>
      </c>
      <c r="J387" t="s">
        <v>291</v>
      </c>
    </row>
    <row r="388" spans="9:10" x14ac:dyDescent="0.25">
      <c r="I388" t="s">
        <v>293</v>
      </c>
      <c r="J388" t="s">
        <v>293</v>
      </c>
    </row>
    <row r="389" spans="9:10" x14ac:dyDescent="0.25">
      <c r="I389" t="s">
        <v>295</v>
      </c>
      <c r="J389" t="s">
        <v>295</v>
      </c>
    </row>
    <row r="390" spans="9:10" x14ac:dyDescent="0.25">
      <c r="I390" t="s">
        <v>297</v>
      </c>
      <c r="J390" t="s">
        <v>297</v>
      </c>
    </row>
    <row r="391" spans="9:10" x14ac:dyDescent="0.25">
      <c r="I391" t="s">
        <v>299</v>
      </c>
      <c r="J391" t="s">
        <v>299</v>
      </c>
    </row>
    <row r="392" spans="9:10" x14ac:dyDescent="0.25">
      <c r="I392" t="s">
        <v>303</v>
      </c>
      <c r="J392" t="s">
        <v>303</v>
      </c>
    </row>
    <row r="393" spans="9:10" x14ac:dyDescent="0.25">
      <c r="I393" t="s">
        <v>305</v>
      </c>
      <c r="J393" t="s">
        <v>305</v>
      </c>
    </row>
    <row r="394" spans="9:10" x14ac:dyDescent="0.25">
      <c r="I394" t="s">
        <v>307</v>
      </c>
      <c r="J394" t="s">
        <v>307</v>
      </c>
    </row>
    <row r="395" spans="9:10" x14ac:dyDescent="0.25">
      <c r="I395" t="s">
        <v>308</v>
      </c>
      <c r="J395" t="s">
        <v>308</v>
      </c>
    </row>
    <row r="396" spans="9:10" x14ac:dyDescent="0.25">
      <c r="I396" t="s">
        <v>309</v>
      </c>
      <c r="J396" t="s">
        <v>309</v>
      </c>
    </row>
    <row r="397" spans="9:10" x14ac:dyDescent="0.25">
      <c r="I397" t="s">
        <v>310</v>
      </c>
      <c r="J397" t="s">
        <v>310</v>
      </c>
    </row>
    <row r="398" spans="9:10" x14ac:dyDescent="0.25">
      <c r="I398" t="s">
        <v>311</v>
      </c>
      <c r="J398" t="s">
        <v>311</v>
      </c>
    </row>
    <row r="399" spans="9:10" x14ac:dyDescent="0.25">
      <c r="I399" t="s">
        <v>312</v>
      </c>
      <c r="J399" t="s">
        <v>312</v>
      </c>
    </row>
    <row r="400" spans="9:10" x14ac:dyDescent="0.25">
      <c r="I400" t="s">
        <v>332</v>
      </c>
      <c r="J400" t="s">
        <v>312</v>
      </c>
    </row>
    <row r="401" spans="9:10" x14ac:dyDescent="0.25">
      <c r="I401" t="s">
        <v>333</v>
      </c>
      <c r="J401" t="s">
        <v>312</v>
      </c>
    </row>
    <row r="402" spans="9:10" x14ac:dyDescent="0.25">
      <c r="I402" t="s">
        <v>334</v>
      </c>
      <c r="J402" t="s">
        <v>312</v>
      </c>
    </row>
    <row r="403" spans="9:10" x14ac:dyDescent="0.25">
      <c r="I403" t="s">
        <v>335</v>
      </c>
      <c r="J403" t="s">
        <v>312</v>
      </c>
    </row>
    <row r="404" spans="9:10" x14ac:dyDescent="0.25">
      <c r="I404" t="s">
        <v>336</v>
      </c>
      <c r="J404" t="s">
        <v>312</v>
      </c>
    </row>
    <row r="405" spans="9:10" x14ac:dyDescent="0.25">
      <c r="I405" t="s">
        <v>337</v>
      </c>
      <c r="J405" t="s">
        <v>312</v>
      </c>
    </row>
    <row r="406" spans="9:10" x14ac:dyDescent="0.25">
      <c r="I406" t="s">
        <v>338</v>
      </c>
      <c r="J406" t="s">
        <v>312</v>
      </c>
    </row>
    <row r="407" spans="9:10" x14ac:dyDescent="0.25">
      <c r="I407" t="s">
        <v>339</v>
      </c>
      <c r="J407" t="s">
        <v>312</v>
      </c>
    </row>
    <row r="408" spans="9:10" x14ac:dyDescent="0.25">
      <c r="I408" t="s">
        <v>340</v>
      </c>
      <c r="J408" t="s">
        <v>312</v>
      </c>
    </row>
    <row r="409" spans="9:10" x14ac:dyDescent="0.25">
      <c r="I409" t="s">
        <v>313</v>
      </c>
      <c r="J409" t="s">
        <v>313</v>
      </c>
    </row>
    <row r="410" spans="9:10" x14ac:dyDescent="0.25">
      <c r="I410" t="s">
        <v>314</v>
      </c>
      <c r="J410" t="s">
        <v>314</v>
      </c>
    </row>
    <row r="411" spans="9:10" x14ac:dyDescent="0.25">
      <c r="I411" t="s">
        <v>315</v>
      </c>
      <c r="J411" t="s">
        <v>315</v>
      </c>
    </row>
    <row r="412" spans="9:10" x14ac:dyDescent="0.25">
      <c r="I412" t="s">
        <v>317</v>
      </c>
      <c r="J412" t="s">
        <v>317</v>
      </c>
    </row>
    <row r="413" spans="9:10" x14ac:dyDescent="0.25">
      <c r="I413" t="s">
        <v>319</v>
      </c>
      <c r="J413" t="s">
        <v>319</v>
      </c>
    </row>
    <row r="414" spans="9:10" x14ac:dyDescent="0.25">
      <c r="I414" t="s">
        <v>321</v>
      </c>
      <c r="J414" t="s">
        <v>321</v>
      </c>
    </row>
    <row r="415" spans="9:10" x14ac:dyDescent="0.25">
      <c r="I415" t="s">
        <v>323</v>
      </c>
      <c r="J415" t="s">
        <v>323</v>
      </c>
    </row>
    <row r="416" spans="9:10" x14ac:dyDescent="0.25">
      <c r="I416" t="s">
        <v>325</v>
      </c>
      <c r="J416" t="s">
        <v>325</v>
      </c>
    </row>
    <row r="417" spans="9:10" x14ac:dyDescent="0.25">
      <c r="I417" t="s">
        <v>326</v>
      </c>
      <c r="J417" t="s">
        <v>326</v>
      </c>
    </row>
  </sheetData>
  <sortState ref="A119:L233">
    <sortCondition ref="A119:A233"/>
  </sortState>
  <customSheetViews>
    <customSheetView guid="{8B231003-8976-4A66-9446-324C07F08074}" topLeftCell="A2">
      <selection activeCell="C7" sqref="C7"/>
      <pageMargins left="0.7" right="0.7" top="0.75" bottom="0.75" header="0.3" footer="0.3"/>
    </customSheetView>
  </customSheetView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Y29"/>
  <sheetViews>
    <sheetView workbookViewId="0">
      <selection activeCell="A2" sqref="A2"/>
    </sheetView>
  </sheetViews>
  <sheetFormatPr defaultRowHeight="15" x14ac:dyDescent="0.25"/>
  <cols>
    <col min="1" max="1" width="9.140625" style="124"/>
    <col min="2" max="16384" width="9.140625" style="126"/>
  </cols>
  <sheetData>
    <row r="1" spans="1:129" s="124" customFormat="1" x14ac:dyDescent="0.25">
      <c r="A1" s="123" t="s">
        <v>562</v>
      </c>
      <c r="B1" s="124">
        <v>1</v>
      </c>
      <c r="C1" s="124">
        <v>2</v>
      </c>
      <c r="D1" s="124">
        <v>3</v>
      </c>
      <c r="E1" s="124">
        <v>4</v>
      </c>
      <c r="F1" s="124">
        <v>5</v>
      </c>
      <c r="G1" s="124">
        <v>6</v>
      </c>
      <c r="H1" s="124">
        <v>7</v>
      </c>
      <c r="I1" s="124">
        <v>8</v>
      </c>
      <c r="J1" s="124">
        <v>9</v>
      </c>
      <c r="K1" s="124">
        <v>10</v>
      </c>
      <c r="L1" s="124">
        <v>11</v>
      </c>
      <c r="M1" s="124">
        <v>12</v>
      </c>
      <c r="N1" s="124">
        <v>13</v>
      </c>
      <c r="O1" s="124">
        <v>14</v>
      </c>
      <c r="P1" s="124">
        <v>15</v>
      </c>
      <c r="Q1" s="124">
        <v>16</v>
      </c>
      <c r="R1" s="124">
        <v>17</v>
      </c>
      <c r="S1" s="124">
        <v>18</v>
      </c>
      <c r="T1" s="124">
        <v>19</v>
      </c>
      <c r="U1" s="124">
        <v>20</v>
      </c>
      <c r="V1" s="124">
        <v>21</v>
      </c>
      <c r="W1" s="124">
        <v>22</v>
      </c>
      <c r="X1" s="124">
        <v>23</v>
      </c>
      <c r="Y1" s="124">
        <v>24</v>
      </c>
      <c r="Z1" s="124">
        <v>25</v>
      </c>
      <c r="AA1" s="124">
        <v>26</v>
      </c>
      <c r="AB1" s="124">
        <v>27</v>
      </c>
      <c r="AC1" s="124">
        <v>28</v>
      </c>
      <c r="AD1" s="124">
        <v>29</v>
      </c>
      <c r="AE1" s="124">
        <v>30</v>
      </c>
      <c r="AF1" s="124">
        <v>31</v>
      </c>
      <c r="AG1" s="124">
        <v>32</v>
      </c>
      <c r="AH1" s="124">
        <v>33</v>
      </c>
      <c r="AI1" s="124">
        <v>34</v>
      </c>
      <c r="AJ1" s="124">
        <v>35</v>
      </c>
      <c r="AK1" s="124">
        <v>36</v>
      </c>
      <c r="AL1" s="124">
        <v>37</v>
      </c>
      <c r="AM1" s="124">
        <v>38</v>
      </c>
      <c r="AN1" s="124">
        <v>39</v>
      </c>
      <c r="AO1" s="124">
        <v>40</v>
      </c>
      <c r="AP1" s="124">
        <v>41</v>
      </c>
      <c r="AQ1" s="124">
        <v>42</v>
      </c>
      <c r="AR1" s="124">
        <v>43</v>
      </c>
      <c r="AS1" s="124">
        <v>44</v>
      </c>
      <c r="AT1" s="124">
        <v>45</v>
      </c>
      <c r="AU1" s="124">
        <v>46</v>
      </c>
      <c r="AV1" s="124">
        <v>47</v>
      </c>
      <c r="AW1" s="124">
        <v>48</v>
      </c>
      <c r="AX1" s="124">
        <v>49</v>
      </c>
      <c r="AY1" s="124">
        <v>50</v>
      </c>
      <c r="AZ1" s="124">
        <v>51</v>
      </c>
      <c r="BA1" s="124">
        <v>52</v>
      </c>
      <c r="BB1" s="124">
        <v>53</v>
      </c>
      <c r="BC1" s="124">
        <v>54</v>
      </c>
      <c r="BD1" s="124">
        <v>55</v>
      </c>
      <c r="BE1" s="124">
        <v>56</v>
      </c>
      <c r="BF1" s="124">
        <v>57</v>
      </c>
      <c r="BG1" s="124">
        <v>58</v>
      </c>
      <c r="BH1" s="124">
        <v>59</v>
      </c>
      <c r="BI1" s="124">
        <v>60</v>
      </c>
      <c r="BJ1" s="124">
        <v>61</v>
      </c>
      <c r="BK1" s="124">
        <v>62</v>
      </c>
      <c r="BL1" s="124">
        <v>63</v>
      </c>
      <c r="BM1" s="124">
        <v>64</v>
      </c>
      <c r="BN1" s="124">
        <v>65</v>
      </c>
      <c r="BO1" s="124">
        <v>66</v>
      </c>
      <c r="BP1" s="124">
        <v>67</v>
      </c>
      <c r="BQ1" s="124">
        <v>68</v>
      </c>
      <c r="BR1" s="124">
        <v>69</v>
      </c>
      <c r="BS1" s="124">
        <v>70</v>
      </c>
      <c r="BT1" s="124">
        <v>71</v>
      </c>
      <c r="BU1" s="124">
        <v>72</v>
      </c>
      <c r="BV1" s="124">
        <v>73</v>
      </c>
      <c r="BW1" s="124">
        <v>74</v>
      </c>
      <c r="BX1" s="124">
        <v>75</v>
      </c>
      <c r="BY1" s="124">
        <v>76</v>
      </c>
      <c r="BZ1" s="124">
        <v>77</v>
      </c>
      <c r="CA1" s="124">
        <v>78</v>
      </c>
      <c r="CB1" s="124">
        <v>79</v>
      </c>
      <c r="CC1" s="124">
        <v>80</v>
      </c>
      <c r="CD1" s="124">
        <v>81</v>
      </c>
      <c r="CE1" s="124">
        <v>82</v>
      </c>
      <c r="CF1" s="124">
        <v>83</v>
      </c>
      <c r="CG1" s="124">
        <v>84</v>
      </c>
      <c r="CH1" s="124">
        <v>85</v>
      </c>
      <c r="CI1" s="124">
        <v>86</v>
      </c>
      <c r="CJ1" s="124">
        <v>87</v>
      </c>
      <c r="CK1" s="124">
        <v>88</v>
      </c>
      <c r="CL1" s="124">
        <v>89</v>
      </c>
      <c r="CM1" s="124">
        <v>90</v>
      </c>
      <c r="CN1" s="124">
        <v>91</v>
      </c>
      <c r="CO1" s="124">
        <v>92</v>
      </c>
      <c r="CP1" s="124">
        <v>93</v>
      </c>
      <c r="CQ1" s="124">
        <v>94</v>
      </c>
      <c r="CR1" s="124">
        <v>95</v>
      </c>
      <c r="CS1" s="124">
        <v>96</v>
      </c>
      <c r="CT1" s="124">
        <v>97</v>
      </c>
      <c r="CU1" s="124">
        <v>98</v>
      </c>
      <c r="CV1" s="124">
        <v>99</v>
      </c>
      <c r="CW1" s="124">
        <v>100</v>
      </c>
      <c r="CX1" s="124">
        <v>101</v>
      </c>
      <c r="CY1" s="124">
        <v>102</v>
      </c>
      <c r="CZ1" s="124">
        <v>103</v>
      </c>
      <c r="DA1" s="124">
        <v>104</v>
      </c>
      <c r="DB1" s="124">
        <v>105</v>
      </c>
      <c r="DC1" s="124">
        <v>106</v>
      </c>
      <c r="DD1" s="124">
        <v>107</v>
      </c>
      <c r="DE1" s="124">
        <v>108</v>
      </c>
      <c r="DF1" s="124">
        <v>109</v>
      </c>
      <c r="DG1" s="124">
        <v>110</v>
      </c>
      <c r="DH1" s="124">
        <v>111</v>
      </c>
      <c r="DI1" s="124">
        <v>112</v>
      </c>
      <c r="DJ1" s="124">
        <v>113</v>
      </c>
      <c r="DK1" s="124">
        <v>114</v>
      </c>
      <c r="DL1" s="124">
        <v>115</v>
      </c>
      <c r="DM1" s="124">
        <v>116</v>
      </c>
      <c r="DN1" s="124">
        <v>117</v>
      </c>
      <c r="DO1" s="124">
        <v>118</v>
      </c>
      <c r="DP1" s="124">
        <v>119</v>
      </c>
      <c r="DQ1" s="124">
        <v>120</v>
      </c>
      <c r="DR1" s="124">
        <v>121</v>
      </c>
      <c r="DS1" s="124">
        <v>122</v>
      </c>
      <c r="DT1" s="124">
        <v>123</v>
      </c>
      <c r="DU1" s="124">
        <v>124</v>
      </c>
      <c r="DV1" s="124">
        <v>125</v>
      </c>
      <c r="DW1" s="124">
        <v>126</v>
      </c>
      <c r="DX1" s="124">
        <v>127</v>
      </c>
      <c r="DY1" s="124">
        <v>128</v>
      </c>
    </row>
    <row r="2" spans="1:129" x14ac:dyDescent="0.25">
      <c r="A2" s="124">
        <v>50</v>
      </c>
      <c r="B2" s="125">
        <v>38.4</v>
      </c>
      <c r="C2" s="125">
        <v>39.700000000000003</v>
      </c>
      <c r="D2" s="125">
        <v>40.6</v>
      </c>
      <c r="E2" s="125">
        <v>42.2</v>
      </c>
      <c r="F2" s="125">
        <v>43.6</v>
      </c>
      <c r="G2" s="125">
        <v>44.7</v>
      </c>
      <c r="H2" s="125">
        <v>45.8</v>
      </c>
      <c r="I2" s="125">
        <v>47.4</v>
      </c>
      <c r="J2" s="125">
        <v>48.6</v>
      </c>
      <c r="K2" s="125">
        <v>49.8</v>
      </c>
      <c r="L2" s="125">
        <v>51</v>
      </c>
      <c r="M2" s="125">
        <v>52.4</v>
      </c>
      <c r="N2" s="125">
        <v>53.7</v>
      </c>
      <c r="O2" s="125">
        <v>54.7</v>
      </c>
      <c r="P2" s="125">
        <v>56.3</v>
      </c>
      <c r="Q2" s="125">
        <v>57.4</v>
      </c>
      <c r="R2" s="125">
        <v>58.6</v>
      </c>
      <c r="S2" s="125">
        <v>60.1</v>
      </c>
      <c r="T2" s="125">
        <v>61.2</v>
      </c>
      <c r="U2" s="125">
        <v>62.5</v>
      </c>
      <c r="V2" s="125">
        <v>63.9</v>
      </c>
      <c r="W2" s="125">
        <v>65.099999999999994</v>
      </c>
      <c r="X2" s="125">
        <v>66.3</v>
      </c>
      <c r="Y2" s="125">
        <v>67.7</v>
      </c>
      <c r="Z2" s="125">
        <v>68.900000000000006</v>
      </c>
      <c r="AA2" s="125">
        <v>70.2</v>
      </c>
      <c r="AB2" s="125">
        <v>71.400000000000006</v>
      </c>
      <c r="AC2" s="125">
        <v>72.7</v>
      </c>
      <c r="AD2" s="125">
        <v>74</v>
      </c>
      <c r="AE2" s="125">
        <v>75.2</v>
      </c>
      <c r="AF2" s="125">
        <v>76.5</v>
      </c>
      <c r="AG2" s="125">
        <v>77.900000000000006</v>
      </c>
      <c r="AH2" s="125">
        <v>79.099999999999994</v>
      </c>
      <c r="AI2" s="125">
        <v>80.400000000000006</v>
      </c>
      <c r="AJ2" s="125">
        <v>81.599999999999994</v>
      </c>
      <c r="AK2" s="125">
        <v>82.9</v>
      </c>
      <c r="AL2" s="125">
        <v>84.3</v>
      </c>
      <c r="AM2" s="125">
        <v>85.5</v>
      </c>
      <c r="AN2" s="125">
        <v>86.6</v>
      </c>
      <c r="AO2" s="125">
        <v>88.2</v>
      </c>
      <c r="AP2" s="125">
        <v>89.4</v>
      </c>
      <c r="AQ2" s="125">
        <v>90.5</v>
      </c>
      <c r="AR2" s="125">
        <v>91.7</v>
      </c>
      <c r="AS2" s="125">
        <v>93.3</v>
      </c>
      <c r="AT2" s="125">
        <v>94.4</v>
      </c>
      <c r="AU2" s="125">
        <v>95.6</v>
      </c>
      <c r="AV2" s="125">
        <v>96.9</v>
      </c>
      <c r="AW2" s="125">
        <v>98.3</v>
      </c>
      <c r="AX2" s="125">
        <v>99.2</v>
      </c>
      <c r="AY2" s="125">
        <v>100.9</v>
      </c>
      <c r="AZ2" s="125">
        <v>102</v>
      </c>
      <c r="BA2" s="125">
        <v>103.3</v>
      </c>
      <c r="BB2" s="125">
        <v>104.7</v>
      </c>
      <c r="BC2" s="125">
        <v>105.5</v>
      </c>
      <c r="BD2" s="125">
        <v>106</v>
      </c>
      <c r="BE2" s="125">
        <v>106.6</v>
      </c>
      <c r="BF2" s="125">
        <v>107</v>
      </c>
      <c r="BG2" s="125">
        <v>107.6</v>
      </c>
      <c r="BH2" s="125">
        <v>108.6</v>
      </c>
      <c r="BI2" s="125">
        <v>109.2</v>
      </c>
      <c r="BJ2" s="125">
        <v>109.8</v>
      </c>
      <c r="BK2" s="125">
        <v>110.3</v>
      </c>
      <c r="BL2" s="125">
        <v>111</v>
      </c>
      <c r="BM2" s="125">
        <v>111.7</v>
      </c>
      <c r="BN2" s="125">
        <v>112.1</v>
      </c>
      <c r="BO2" s="125">
        <v>113.1</v>
      </c>
      <c r="BP2" s="125">
        <v>113.6</v>
      </c>
      <c r="BQ2" s="125">
        <v>114.3</v>
      </c>
      <c r="BR2" s="125">
        <v>114.8</v>
      </c>
      <c r="BS2" s="125">
        <v>115.5</v>
      </c>
      <c r="BT2" s="125">
        <v>116.1</v>
      </c>
      <c r="BU2" s="125">
        <v>116.8</v>
      </c>
      <c r="BV2" s="125">
        <v>117.2</v>
      </c>
      <c r="BW2" s="125">
        <v>118.1</v>
      </c>
      <c r="BX2" s="125">
        <v>118.8</v>
      </c>
      <c r="BY2" s="125">
        <v>119.3</v>
      </c>
      <c r="BZ2" s="125">
        <v>119.7</v>
      </c>
      <c r="CA2" s="125">
        <v>120.6</v>
      </c>
      <c r="CB2" s="125">
        <v>121.2</v>
      </c>
      <c r="CC2" s="125">
        <v>122.4</v>
      </c>
      <c r="CD2" s="125">
        <v>123.7</v>
      </c>
      <c r="CE2" s="125">
        <v>125.1</v>
      </c>
      <c r="CF2" s="125">
        <v>126.4</v>
      </c>
      <c r="CG2" s="125">
        <v>127.3</v>
      </c>
      <c r="CH2" s="125">
        <v>129</v>
      </c>
      <c r="CI2" s="125">
        <v>130.1</v>
      </c>
      <c r="CJ2" s="125">
        <v>131.30000000000001</v>
      </c>
      <c r="CK2" s="125">
        <v>132.5</v>
      </c>
      <c r="CL2" s="125">
        <v>134</v>
      </c>
      <c r="CM2" s="125">
        <v>135.30000000000001</v>
      </c>
      <c r="CN2" s="125">
        <v>136.9</v>
      </c>
      <c r="CO2" s="125">
        <v>138.19999999999999</v>
      </c>
      <c r="CP2" s="125">
        <v>139.5</v>
      </c>
      <c r="CQ2" s="125">
        <v>153.5</v>
      </c>
      <c r="CR2" s="125">
        <v>168.8</v>
      </c>
      <c r="CS2" s="125">
        <v>185.6</v>
      </c>
      <c r="CT2" s="125">
        <v>204.3</v>
      </c>
      <c r="CU2" s="125">
        <v>224.7</v>
      </c>
      <c r="CV2" s="125">
        <v>247.2</v>
      </c>
      <c r="CW2" s="125">
        <v>271.89999999999998</v>
      </c>
      <c r="CX2" s="125">
        <v>285.39999999999998</v>
      </c>
      <c r="CY2" s="125">
        <v>299.8</v>
      </c>
      <c r="CZ2" s="125">
        <v>314.60000000000002</v>
      </c>
      <c r="DA2" s="125">
        <v>330.3</v>
      </c>
      <c r="DB2" s="125">
        <v>347</v>
      </c>
      <c r="DC2" s="125">
        <v>364.1</v>
      </c>
      <c r="DD2" s="125">
        <v>382.3</v>
      </c>
      <c r="DE2" s="125">
        <v>401.6</v>
      </c>
      <c r="DF2" s="125">
        <v>421.5</v>
      </c>
      <c r="DG2" s="125">
        <v>442.6</v>
      </c>
      <c r="DH2" s="125">
        <v>464.7</v>
      </c>
      <c r="DI2" s="125">
        <v>488.1</v>
      </c>
      <c r="DJ2" s="125">
        <v>512.4</v>
      </c>
      <c r="DK2" s="125">
        <v>538.20000000000005</v>
      </c>
      <c r="DL2" s="125">
        <v>565</v>
      </c>
      <c r="DM2" s="125">
        <v>593.20000000000005</v>
      </c>
      <c r="DN2" s="125">
        <v>622.79999999999995</v>
      </c>
      <c r="DO2" s="125">
        <v>654.1</v>
      </c>
      <c r="DP2" s="125">
        <v>686.7</v>
      </c>
      <c r="DQ2" s="125">
        <v>721</v>
      </c>
      <c r="DR2" s="125">
        <v>757</v>
      </c>
      <c r="DS2" s="125">
        <v>795</v>
      </c>
      <c r="DT2" s="125">
        <v>834.6</v>
      </c>
      <c r="DU2" s="125">
        <v>876.4</v>
      </c>
      <c r="DV2" s="125">
        <v>920.2</v>
      </c>
      <c r="DW2" s="125">
        <v>966.4</v>
      </c>
      <c r="DX2" s="125">
        <v>1014.4</v>
      </c>
      <c r="DY2" s="125">
        <v>1065.3</v>
      </c>
    </row>
    <row r="3" spans="1:129" x14ac:dyDescent="0.25">
      <c r="A3" s="124">
        <v>100</v>
      </c>
      <c r="B3" s="125">
        <v>43.2</v>
      </c>
      <c r="C3" s="125">
        <v>44.6</v>
      </c>
      <c r="D3" s="125">
        <v>46</v>
      </c>
      <c r="E3" s="125">
        <v>47.5</v>
      </c>
      <c r="F3" s="125">
        <v>49</v>
      </c>
      <c r="G3" s="125">
        <v>50.2</v>
      </c>
      <c r="H3" s="125">
        <v>51.9</v>
      </c>
      <c r="I3" s="125">
        <v>53.1</v>
      </c>
      <c r="J3" s="125">
        <v>54.5</v>
      </c>
      <c r="K3" s="125">
        <v>56.3</v>
      </c>
      <c r="L3" s="125">
        <v>57.4</v>
      </c>
      <c r="M3" s="125">
        <v>58.9</v>
      </c>
      <c r="N3" s="125">
        <v>60.5</v>
      </c>
      <c r="O3" s="125">
        <v>61.8</v>
      </c>
      <c r="P3" s="125">
        <v>63</v>
      </c>
      <c r="Q3" s="125">
        <v>64.7</v>
      </c>
      <c r="R3" s="125">
        <v>66.2</v>
      </c>
      <c r="S3" s="125">
        <v>67.599999999999994</v>
      </c>
      <c r="T3" s="125">
        <v>69</v>
      </c>
      <c r="U3" s="125">
        <v>70.400000000000006</v>
      </c>
      <c r="V3" s="125">
        <v>71.900000000000006</v>
      </c>
      <c r="W3" s="125">
        <v>73.3</v>
      </c>
      <c r="X3" s="125">
        <v>74.8</v>
      </c>
      <c r="Y3" s="125">
        <v>76.3</v>
      </c>
      <c r="Z3" s="125">
        <v>77.599999999999994</v>
      </c>
      <c r="AA3" s="125">
        <v>79.099999999999994</v>
      </c>
      <c r="AB3" s="125">
        <v>80.5</v>
      </c>
      <c r="AC3" s="125">
        <v>82</v>
      </c>
      <c r="AD3" s="125">
        <v>83.4</v>
      </c>
      <c r="AE3" s="125">
        <v>84.8</v>
      </c>
      <c r="AF3" s="125">
        <v>86.2</v>
      </c>
      <c r="AG3" s="125">
        <v>87.7</v>
      </c>
      <c r="AH3" s="125">
        <v>89.1</v>
      </c>
      <c r="AI3" s="125">
        <v>90.5</v>
      </c>
      <c r="AJ3" s="125">
        <v>92.1</v>
      </c>
      <c r="AK3" s="125">
        <v>93.5</v>
      </c>
      <c r="AL3" s="125">
        <v>94.8</v>
      </c>
      <c r="AM3" s="125">
        <v>96.5</v>
      </c>
      <c r="AN3" s="125">
        <v>97.8</v>
      </c>
      <c r="AO3" s="125">
        <v>99</v>
      </c>
      <c r="AP3" s="125">
        <v>100.8</v>
      </c>
      <c r="AQ3" s="125">
        <v>102.1</v>
      </c>
      <c r="AR3" s="125">
        <v>103.4</v>
      </c>
      <c r="AS3" s="125">
        <v>105.1</v>
      </c>
      <c r="AT3" s="125">
        <v>106.4</v>
      </c>
      <c r="AU3" s="125">
        <v>107.6</v>
      </c>
      <c r="AV3" s="125">
        <v>109.3</v>
      </c>
      <c r="AW3" s="125">
        <v>110.8</v>
      </c>
      <c r="AX3" s="125">
        <v>112.1</v>
      </c>
      <c r="AY3" s="125">
        <v>113.6</v>
      </c>
      <c r="AZ3" s="125">
        <v>115</v>
      </c>
      <c r="BA3" s="125">
        <v>116.5</v>
      </c>
      <c r="BB3" s="125">
        <v>118</v>
      </c>
      <c r="BC3" s="125">
        <v>118.8</v>
      </c>
      <c r="BD3" s="125">
        <v>119.3</v>
      </c>
      <c r="BE3" s="125">
        <v>120.1</v>
      </c>
      <c r="BF3" s="125">
        <v>120.8</v>
      </c>
      <c r="BG3" s="125">
        <v>121.6</v>
      </c>
      <c r="BH3" s="125">
        <v>122.2</v>
      </c>
      <c r="BI3" s="125">
        <v>123</v>
      </c>
      <c r="BJ3" s="125">
        <v>123.6</v>
      </c>
      <c r="BK3" s="125">
        <v>124.3</v>
      </c>
      <c r="BL3" s="125">
        <v>125.2</v>
      </c>
      <c r="BM3" s="125">
        <v>126</v>
      </c>
      <c r="BN3" s="125">
        <v>126.6</v>
      </c>
      <c r="BO3" s="125">
        <v>127.2</v>
      </c>
      <c r="BP3" s="125">
        <v>127.9</v>
      </c>
      <c r="BQ3" s="125">
        <v>128.9</v>
      </c>
      <c r="BR3" s="125">
        <v>129.5</v>
      </c>
      <c r="BS3" s="125">
        <v>130.30000000000001</v>
      </c>
      <c r="BT3" s="125">
        <v>130.9</v>
      </c>
      <c r="BU3" s="125">
        <v>131.5</v>
      </c>
      <c r="BV3" s="125">
        <v>132.30000000000001</v>
      </c>
      <c r="BW3" s="125">
        <v>133.30000000000001</v>
      </c>
      <c r="BX3" s="125">
        <v>133.80000000000001</v>
      </c>
      <c r="BY3" s="125">
        <v>134.4</v>
      </c>
      <c r="BZ3" s="125">
        <v>135</v>
      </c>
      <c r="CA3" s="125">
        <v>135.9</v>
      </c>
      <c r="CB3" s="125">
        <v>136.80000000000001</v>
      </c>
      <c r="CC3" s="125">
        <v>138.1</v>
      </c>
      <c r="CD3" s="125">
        <v>139.4</v>
      </c>
      <c r="CE3" s="125">
        <v>141</v>
      </c>
      <c r="CF3" s="125">
        <v>142.30000000000001</v>
      </c>
      <c r="CG3" s="125">
        <v>143.69999999999999</v>
      </c>
      <c r="CH3" s="125">
        <v>145.30000000000001</v>
      </c>
      <c r="CI3" s="125">
        <v>146.69999999999999</v>
      </c>
      <c r="CJ3" s="125">
        <v>148</v>
      </c>
      <c r="CK3" s="125">
        <v>149.5</v>
      </c>
      <c r="CL3" s="125">
        <v>151.1</v>
      </c>
      <c r="CM3" s="125">
        <v>152.4</v>
      </c>
      <c r="CN3" s="125">
        <v>154.30000000000001</v>
      </c>
      <c r="CO3" s="125">
        <v>155.80000000000001</v>
      </c>
      <c r="CP3" s="125">
        <v>157.6</v>
      </c>
      <c r="CQ3" s="125">
        <v>173.2</v>
      </c>
      <c r="CR3" s="125">
        <v>190.6</v>
      </c>
      <c r="CS3" s="125">
        <v>209.3</v>
      </c>
      <c r="CT3" s="125">
        <v>230.3</v>
      </c>
      <c r="CU3" s="125">
        <v>253.5</v>
      </c>
      <c r="CV3" s="125">
        <v>278.60000000000002</v>
      </c>
      <c r="CW3" s="125">
        <v>306.7</v>
      </c>
      <c r="CX3" s="125">
        <v>322</v>
      </c>
      <c r="CY3" s="125">
        <v>337.9</v>
      </c>
      <c r="CZ3" s="125">
        <v>354.9</v>
      </c>
      <c r="DA3" s="125">
        <v>372.6</v>
      </c>
      <c r="DB3" s="125">
        <v>391.2</v>
      </c>
      <c r="DC3" s="125">
        <v>411.1</v>
      </c>
      <c r="DD3" s="125">
        <v>431.4</v>
      </c>
      <c r="DE3" s="125">
        <v>452.9</v>
      </c>
      <c r="DF3" s="125">
        <v>475.4</v>
      </c>
      <c r="DG3" s="125">
        <v>499.4</v>
      </c>
      <c r="DH3" s="125">
        <v>524.20000000000005</v>
      </c>
      <c r="DI3" s="125">
        <v>550.5</v>
      </c>
      <c r="DJ3" s="125">
        <v>578.20000000000005</v>
      </c>
      <c r="DK3" s="125">
        <v>607.1</v>
      </c>
      <c r="DL3" s="125">
        <v>637.4</v>
      </c>
      <c r="DM3" s="125">
        <v>669.3</v>
      </c>
      <c r="DN3" s="125">
        <v>702.6</v>
      </c>
      <c r="DO3" s="125">
        <v>737.8</v>
      </c>
      <c r="DP3" s="125">
        <v>774.6</v>
      </c>
      <c r="DQ3" s="125">
        <v>813.6</v>
      </c>
      <c r="DR3" s="125">
        <v>854</v>
      </c>
      <c r="DS3" s="125">
        <v>896.7</v>
      </c>
      <c r="DT3" s="125">
        <v>941.6</v>
      </c>
      <c r="DU3" s="125">
        <v>988.6</v>
      </c>
      <c r="DV3" s="125">
        <v>1038.2</v>
      </c>
      <c r="DW3" s="125">
        <v>1090.0999999999999</v>
      </c>
      <c r="DX3" s="125">
        <v>1144.5</v>
      </c>
      <c r="DY3" s="125">
        <v>1201.8</v>
      </c>
    </row>
    <row r="4" spans="1:129" x14ac:dyDescent="0.25">
      <c r="A4" s="124">
        <v>150</v>
      </c>
      <c r="B4" s="125">
        <v>49.1</v>
      </c>
      <c r="C4" s="125">
        <v>50.5</v>
      </c>
      <c r="D4" s="125">
        <v>52.3</v>
      </c>
      <c r="E4" s="125">
        <v>54</v>
      </c>
      <c r="F4" s="125">
        <v>55.6</v>
      </c>
      <c r="G4" s="125">
        <v>57.2</v>
      </c>
      <c r="H4" s="125">
        <v>58.8</v>
      </c>
      <c r="I4" s="125">
        <v>60.6</v>
      </c>
      <c r="J4" s="125">
        <v>62.1</v>
      </c>
      <c r="K4" s="125">
        <v>63.9</v>
      </c>
      <c r="L4" s="125">
        <v>65.3</v>
      </c>
      <c r="M4" s="125">
        <v>67</v>
      </c>
      <c r="N4" s="125">
        <v>68.5</v>
      </c>
      <c r="O4" s="125">
        <v>70.3</v>
      </c>
      <c r="P4" s="125">
        <v>71.900000000000006</v>
      </c>
      <c r="Q4" s="125">
        <v>73.599999999999994</v>
      </c>
      <c r="R4" s="125">
        <v>75.099999999999994</v>
      </c>
      <c r="S4" s="125">
        <v>76.8</v>
      </c>
      <c r="T4" s="125">
        <v>78.5</v>
      </c>
      <c r="U4" s="125">
        <v>80.2</v>
      </c>
      <c r="V4" s="125">
        <v>81.7</v>
      </c>
      <c r="W4" s="125">
        <v>83.4</v>
      </c>
      <c r="X4" s="125">
        <v>84.9</v>
      </c>
      <c r="Y4" s="125">
        <v>86.6</v>
      </c>
      <c r="Z4" s="125">
        <v>88.3</v>
      </c>
      <c r="AA4" s="125">
        <v>89.9</v>
      </c>
      <c r="AB4" s="125">
        <v>91.4</v>
      </c>
      <c r="AC4" s="125">
        <v>93.3</v>
      </c>
      <c r="AD4" s="125">
        <v>94.7</v>
      </c>
      <c r="AE4" s="125">
        <v>96.6</v>
      </c>
      <c r="AF4" s="125">
        <v>98.1</v>
      </c>
      <c r="AG4" s="125">
        <v>99.8</v>
      </c>
      <c r="AH4" s="125">
        <v>101.5</v>
      </c>
      <c r="AI4" s="125">
        <v>102.8</v>
      </c>
      <c r="AJ4" s="125">
        <v>104.7</v>
      </c>
      <c r="AK4" s="125">
        <v>106.3</v>
      </c>
      <c r="AL4" s="125">
        <v>107.6</v>
      </c>
      <c r="AM4" s="125">
        <v>109.5</v>
      </c>
      <c r="AN4" s="125">
        <v>111.1</v>
      </c>
      <c r="AO4" s="125">
        <v>112.7</v>
      </c>
      <c r="AP4" s="125">
        <v>114.4</v>
      </c>
      <c r="AQ4" s="125">
        <v>116.1</v>
      </c>
      <c r="AR4" s="125">
        <v>117.7</v>
      </c>
      <c r="AS4" s="125">
        <v>119.3</v>
      </c>
      <c r="AT4" s="125">
        <v>121</v>
      </c>
      <c r="AU4" s="125">
        <v>122.6</v>
      </c>
      <c r="AV4" s="125">
        <v>124</v>
      </c>
      <c r="AW4" s="125">
        <v>126</v>
      </c>
      <c r="AX4" s="125">
        <v>127.3</v>
      </c>
      <c r="AY4" s="125">
        <v>129.19999999999999</v>
      </c>
      <c r="AZ4" s="125">
        <v>130.80000000000001</v>
      </c>
      <c r="BA4" s="125">
        <v>132.4</v>
      </c>
      <c r="BB4" s="125">
        <v>134</v>
      </c>
      <c r="BC4" s="125">
        <v>134.6</v>
      </c>
      <c r="BD4" s="125">
        <v>135.6</v>
      </c>
      <c r="BE4" s="125">
        <v>136.4</v>
      </c>
      <c r="BF4" s="125">
        <v>137.4</v>
      </c>
      <c r="BG4" s="125">
        <v>138.1</v>
      </c>
      <c r="BH4" s="125">
        <v>138.80000000000001</v>
      </c>
      <c r="BI4" s="125">
        <v>139.6</v>
      </c>
      <c r="BJ4" s="125">
        <v>140.6</v>
      </c>
      <c r="BK4" s="125">
        <v>141.5</v>
      </c>
      <c r="BL4" s="125">
        <v>142.19999999999999</v>
      </c>
      <c r="BM4" s="125">
        <v>143</v>
      </c>
      <c r="BN4" s="125">
        <v>143.69999999999999</v>
      </c>
      <c r="BO4" s="125">
        <v>144.5</v>
      </c>
      <c r="BP4" s="125">
        <v>145.69999999999999</v>
      </c>
      <c r="BQ4" s="125">
        <v>146.30000000000001</v>
      </c>
      <c r="BR4" s="125">
        <v>147.1</v>
      </c>
      <c r="BS4" s="125">
        <v>147.80000000000001</v>
      </c>
      <c r="BT4" s="125">
        <v>148.80000000000001</v>
      </c>
      <c r="BU4" s="125">
        <v>149.5</v>
      </c>
      <c r="BV4" s="125">
        <v>150.4</v>
      </c>
      <c r="BW4" s="125">
        <v>151.19999999999999</v>
      </c>
      <c r="BX4" s="125">
        <v>151.9</v>
      </c>
      <c r="BY4" s="125">
        <v>152.9</v>
      </c>
      <c r="BZ4" s="125">
        <v>153.6</v>
      </c>
      <c r="CA4" s="125">
        <v>154.5</v>
      </c>
      <c r="CB4" s="125">
        <v>155.30000000000001</v>
      </c>
      <c r="CC4" s="125">
        <v>156.80000000000001</v>
      </c>
      <c r="CD4" s="125">
        <v>158.6</v>
      </c>
      <c r="CE4" s="125">
        <v>159.9</v>
      </c>
      <c r="CF4" s="125">
        <v>162</v>
      </c>
      <c r="CG4" s="125">
        <v>163.4</v>
      </c>
      <c r="CH4" s="125">
        <v>165.2</v>
      </c>
      <c r="CI4" s="125">
        <v>166.7</v>
      </c>
      <c r="CJ4" s="125">
        <v>168.4</v>
      </c>
      <c r="CK4" s="125">
        <v>170</v>
      </c>
      <c r="CL4" s="125">
        <v>171.5</v>
      </c>
      <c r="CM4" s="125">
        <v>173.4</v>
      </c>
      <c r="CN4" s="125">
        <v>175.1</v>
      </c>
      <c r="CO4" s="125">
        <v>177</v>
      </c>
      <c r="CP4" s="125">
        <v>178.7</v>
      </c>
      <c r="CQ4" s="125">
        <v>196.6</v>
      </c>
      <c r="CR4" s="125">
        <v>216.3</v>
      </c>
      <c r="CS4" s="125">
        <v>238</v>
      </c>
      <c r="CT4" s="125">
        <v>261.60000000000002</v>
      </c>
      <c r="CU4" s="125">
        <v>288</v>
      </c>
      <c r="CV4" s="125">
        <v>316.89999999999998</v>
      </c>
      <c r="CW4" s="125">
        <v>348.4</v>
      </c>
      <c r="CX4" s="125">
        <v>366</v>
      </c>
      <c r="CY4" s="125">
        <v>384.1</v>
      </c>
      <c r="CZ4" s="125">
        <v>403.4</v>
      </c>
      <c r="DA4" s="125">
        <v>423.7</v>
      </c>
      <c r="DB4" s="125">
        <v>444.5</v>
      </c>
      <c r="DC4" s="125">
        <v>467.1</v>
      </c>
      <c r="DD4" s="125">
        <v>490.3</v>
      </c>
      <c r="DE4" s="125">
        <v>514.70000000000005</v>
      </c>
      <c r="DF4" s="125">
        <v>540.6</v>
      </c>
      <c r="DG4" s="125">
        <v>567.5</v>
      </c>
      <c r="DH4" s="125">
        <v>595.9</v>
      </c>
      <c r="DI4" s="125">
        <v>625.9</v>
      </c>
      <c r="DJ4" s="125">
        <v>657.1</v>
      </c>
      <c r="DK4" s="125">
        <v>690</v>
      </c>
      <c r="DL4" s="125">
        <v>724.4</v>
      </c>
      <c r="DM4" s="125">
        <v>760.7</v>
      </c>
      <c r="DN4" s="125">
        <v>798.7</v>
      </c>
      <c r="DO4" s="125">
        <v>838.6</v>
      </c>
      <c r="DP4" s="125">
        <v>880.5</v>
      </c>
      <c r="DQ4" s="125">
        <v>924.7</v>
      </c>
      <c r="DR4" s="125">
        <v>970.7</v>
      </c>
      <c r="DS4" s="125">
        <v>1019.4</v>
      </c>
      <c r="DT4" s="125">
        <v>1070.3</v>
      </c>
      <c r="DU4" s="125">
        <v>1123.9000000000001</v>
      </c>
      <c r="DV4" s="125">
        <v>1180.0999999999999</v>
      </c>
      <c r="DW4" s="125">
        <v>1239</v>
      </c>
      <c r="DX4" s="125">
        <v>1300.9000000000001</v>
      </c>
      <c r="DY4" s="125">
        <v>1366.1</v>
      </c>
    </row>
    <row r="5" spans="1:129" x14ac:dyDescent="0.25">
      <c r="A5" s="124">
        <v>200</v>
      </c>
      <c r="B5" s="125">
        <v>60</v>
      </c>
      <c r="C5" s="125">
        <v>61.8</v>
      </c>
      <c r="D5" s="125">
        <v>63.9</v>
      </c>
      <c r="E5" s="125">
        <v>66</v>
      </c>
      <c r="F5" s="125">
        <v>67.8</v>
      </c>
      <c r="G5" s="125">
        <v>69.900000000000006</v>
      </c>
      <c r="H5" s="125">
        <v>71.8</v>
      </c>
      <c r="I5" s="125">
        <v>73.8</v>
      </c>
      <c r="J5" s="125">
        <v>75.900000000000006</v>
      </c>
      <c r="K5" s="125">
        <v>77.7</v>
      </c>
      <c r="L5" s="125">
        <v>79.900000000000006</v>
      </c>
      <c r="M5" s="125">
        <v>81.8</v>
      </c>
      <c r="N5" s="125">
        <v>83.9</v>
      </c>
      <c r="O5" s="125">
        <v>85.8</v>
      </c>
      <c r="P5" s="125">
        <v>87.7</v>
      </c>
      <c r="Q5" s="125">
        <v>89.8</v>
      </c>
      <c r="R5" s="125">
        <v>91.7</v>
      </c>
      <c r="S5" s="125">
        <v>93.7</v>
      </c>
      <c r="T5" s="125">
        <v>95.6</v>
      </c>
      <c r="U5" s="125">
        <v>97.8</v>
      </c>
      <c r="V5" s="125">
        <v>99.8</v>
      </c>
      <c r="W5" s="125">
        <v>101.8</v>
      </c>
      <c r="X5" s="125">
        <v>103.5</v>
      </c>
      <c r="Y5" s="125">
        <v>105.9</v>
      </c>
      <c r="Z5" s="125">
        <v>107.5</v>
      </c>
      <c r="AA5" s="125">
        <v>109.8</v>
      </c>
      <c r="AB5" s="125">
        <v>111.5</v>
      </c>
      <c r="AC5" s="125">
        <v>113.7</v>
      </c>
      <c r="AD5" s="125">
        <v>115.7</v>
      </c>
      <c r="AE5" s="125">
        <v>117.7</v>
      </c>
      <c r="AF5" s="125">
        <v>119.5</v>
      </c>
      <c r="AG5" s="125">
        <v>121.8</v>
      </c>
      <c r="AH5" s="125">
        <v>123.6</v>
      </c>
      <c r="AI5" s="125">
        <v>125.7</v>
      </c>
      <c r="AJ5" s="125">
        <v>127.4</v>
      </c>
      <c r="AK5" s="125">
        <v>129.69999999999999</v>
      </c>
      <c r="AL5" s="125">
        <v>131.5</v>
      </c>
      <c r="AM5" s="125">
        <v>133.69999999999999</v>
      </c>
      <c r="AN5" s="125">
        <v>135.5</v>
      </c>
      <c r="AO5" s="125">
        <v>137.80000000000001</v>
      </c>
      <c r="AP5" s="125">
        <v>139.5</v>
      </c>
      <c r="AQ5" s="125">
        <v>141.69999999999999</v>
      </c>
      <c r="AR5" s="125">
        <v>143.4</v>
      </c>
      <c r="AS5" s="125">
        <v>145.80000000000001</v>
      </c>
      <c r="AT5" s="125">
        <v>147.5</v>
      </c>
      <c r="AU5" s="125">
        <v>149.5</v>
      </c>
      <c r="AV5" s="125">
        <v>151.5</v>
      </c>
      <c r="AW5" s="125">
        <v>153.6</v>
      </c>
      <c r="AX5" s="125">
        <v>155.6</v>
      </c>
      <c r="AY5" s="125">
        <v>157.69999999999999</v>
      </c>
      <c r="AZ5" s="125">
        <v>159.4</v>
      </c>
      <c r="BA5" s="125">
        <v>161.80000000000001</v>
      </c>
      <c r="BB5" s="125">
        <v>163.5</v>
      </c>
      <c r="BC5" s="125">
        <v>164.2</v>
      </c>
      <c r="BD5" s="125">
        <v>165.6</v>
      </c>
      <c r="BE5" s="125">
        <v>166.6</v>
      </c>
      <c r="BF5" s="125">
        <v>167.3</v>
      </c>
      <c r="BG5" s="125">
        <v>168.4</v>
      </c>
      <c r="BH5" s="125">
        <v>169.6</v>
      </c>
      <c r="BI5" s="125">
        <v>170.5</v>
      </c>
      <c r="BJ5" s="125">
        <v>171.4</v>
      </c>
      <c r="BK5" s="125">
        <v>172.6</v>
      </c>
      <c r="BL5" s="125">
        <v>173.5</v>
      </c>
      <c r="BM5" s="125">
        <v>174.4</v>
      </c>
      <c r="BN5" s="125">
        <v>175.3</v>
      </c>
      <c r="BO5" s="125">
        <v>176.3</v>
      </c>
      <c r="BP5" s="125">
        <v>177.6</v>
      </c>
      <c r="BQ5" s="125">
        <v>178.4</v>
      </c>
      <c r="BR5" s="125">
        <v>179.5</v>
      </c>
      <c r="BS5" s="125">
        <v>180.3</v>
      </c>
      <c r="BT5" s="125">
        <v>181.5</v>
      </c>
      <c r="BU5" s="125">
        <v>182.5</v>
      </c>
      <c r="BV5" s="125">
        <v>183.4</v>
      </c>
      <c r="BW5" s="125">
        <v>184.2</v>
      </c>
      <c r="BX5" s="125">
        <v>185.4</v>
      </c>
      <c r="BY5" s="125">
        <v>186.6</v>
      </c>
      <c r="BZ5" s="125">
        <v>187.5</v>
      </c>
      <c r="CA5" s="125">
        <v>188.4</v>
      </c>
      <c r="CB5" s="125">
        <v>189.2</v>
      </c>
      <c r="CC5" s="125">
        <v>191.4</v>
      </c>
      <c r="CD5" s="125">
        <v>193.5</v>
      </c>
      <c r="CE5" s="125">
        <v>195.4</v>
      </c>
      <c r="CF5" s="125">
        <v>197.6</v>
      </c>
      <c r="CG5" s="125">
        <v>199.3</v>
      </c>
      <c r="CH5" s="125">
        <v>201.6</v>
      </c>
      <c r="CI5" s="125">
        <v>203.3</v>
      </c>
      <c r="CJ5" s="125">
        <v>205.3</v>
      </c>
      <c r="CK5" s="125">
        <v>207.3</v>
      </c>
      <c r="CL5" s="125">
        <v>209.3</v>
      </c>
      <c r="CM5" s="125">
        <v>211.4</v>
      </c>
      <c r="CN5" s="125">
        <v>213.6</v>
      </c>
      <c r="CO5" s="125">
        <v>215.9</v>
      </c>
      <c r="CP5" s="125">
        <v>218.2</v>
      </c>
      <c r="CQ5" s="125">
        <v>240.1</v>
      </c>
      <c r="CR5" s="125">
        <v>264</v>
      </c>
      <c r="CS5" s="125">
        <v>290.3</v>
      </c>
      <c r="CT5" s="125">
        <v>319.39999999999998</v>
      </c>
      <c r="CU5" s="125">
        <v>351.3</v>
      </c>
      <c r="CV5" s="125">
        <v>386.4</v>
      </c>
      <c r="CW5" s="125">
        <v>424.9</v>
      </c>
      <c r="CX5" s="125">
        <v>446.5</v>
      </c>
      <c r="CY5" s="125">
        <v>468.8</v>
      </c>
      <c r="CZ5" s="125">
        <v>492.2</v>
      </c>
      <c r="DA5" s="125">
        <v>516.70000000000005</v>
      </c>
      <c r="DB5" s="125">
        <v>542.6</v>
      </c>
      <c r="DC5" s="125">
        <v>569.79999999999995</v>
      </c>
      <c r="DD5" s="125">
        <v>598.20000000000005</v>
      </c>
      <c r="DE5" s="125">
        <v>628</v>
      </c>
      <c r="DF5" s="125">
        <v>659.4</v>
      </c>
      <c r="DG5" s="125">
        <v>692.4</v>
      </c>
      <c r="DH5" s="125">
        <v>727.1</v>
      </c>
      <c r="DI5" s="125">
        <v>763.7</v>
      </c>
      <c r="DJ5" s="125">
        <v>801.6</v>
      </c>
      <c r="DK5" s="125">
        <v>841.8</v>
      </c>
      <c r="DL5" s="125">
        <v>883.7</v>
      </c>
      <c r="DM5" s="125">
        <v>928</v>
      </c>
      <c r="DN5" s="125">
        <v>974.4</v>
      </c>
      <c r="DO5" s="125">
        <v>1023.2</v>
      </c>
      <c r="DP5" s="125">
        <v>1074.4000000000001</v>
      </c>
      <c r="DQ5" s="125">
        <v>1128.0999999999999</v>
      </c>
      <c r="DR5" s="125">
        <v>1184.4000000000001</v>
      </c>
      <c r="DS5" s="125">
        <v>1243.8</v>
      </c>
      <c r="DT5" s="125">
        <v>1305.8</v>
      </c>
      <c r="DU5" s="125">
        <v>1371.2</v>
      </c>
      <c r="DV5" s="125">
        <v>1439.6</v>
      </c>
      <c r="DW5" s="125">
        <v>1511.7</v>
      </c>
      <c r="DX5" s="125">
        <v>1587.3</v>
      </c>
      <c r="DY5" s="125">
        <v>1666.6</v>
      </c>
    </row>
    <row r="6" spans="1:129" x14ac:dyDescent="0.25">
      <c r="A6" s="124">
        <v>250</v>
      </c>
      <c r="B6" s="125">
        <v>71.900000000000006</v>
      </c>
      <c r="C6" s="125">
        <v>74.400000000000006</v>
      </c>
      <c r="D6" s="125">
        <v>76.599999999999994</v>
      </c>
      <c r="E6" s="125">
        <v>79.099999999999994</v>
      </c>
      <c r="F6" s="125">
        <v>81.5</v>
      </c>
      <c r="G6" s="125">
        <v>83.9</v>
      </c>
      <c r="H6" s="125">
        <v>86.1</v>
      </c>
      <c r="I6" s="125">
        <v>88.7</v>
      </c>
      <c r="J6" s="125">
        <v>91</v>
      </c>
      <c r="K6" s="125">
        <v>93.4</v>
      </c>
      <c r="L6" s="125">
        <v>95.6</v>
      </c>
      <c r="M6" s="125">
        <v>98.2</v>
      </c>
      <c r="N6" s="125">
        <v>100.6</v>
      </c>
      <c r="O6" s="125">
        <v>102.7</v>
      </c>
      <c r="P6" s="125">
        <v>105.5</v>
      </c>
      <c r="Q6" s="125">
        <v>107.5</v>
      </c>
      <c r="R6" s="125">
        <v>110.1</v>
      </c>
      <c r="S6" s="125">
        <v>112.4</v>
      </c>
      <c r="T6" s="125">
        <v>114.8</v>
      </c>
      <c r="U6" s="125">
        <v>117.4</v>
      </c>
      <c r="V6" s="125">
        <v>119.6</v>
      </c>
      <c r="W6" s="125">
        <v>122.1</v>
      </c>
      <c r="X6" s="125">
        <v>124.3</v>
      </c>
      <c r="Y6" s="125">
        <v>126.9</v>
      </c>
      <c r="Z6" s="125">
        <v>129.30000000000001</v>
      </c>
      <c r="AA6" s="125">
        <v>131.5</v>
      </c>
      <c r="AB6" s="125">
        <v>134</v>
      </c>
      <c r="AC6" s="125">
        <v>136.4</v>
      </c>
      <c r="AD6" s="125">
        <v>138.69999999999999</v>
      </c>
      <c r="AE6" s="125">
        <v>141.4</v>
      </c>
      <c r="AF6" s="125">
        <v>143.4</v>
      </c>
      <c r="AG6" s="125">
        <v>146.1</v>
      </c>
      <c r="AH6" s="125">
        <v>148.30000000000001</v>
      </c>
      <c r="AI6" s="125">
        <v>150.9</v>
      </c>
      <c r="AJ6" s="125">
        <v>153.1</v>
      </c>
      <c r="AK6" s="125">
        <v>155.6</v>
      </c>
      <c r="AL6" s="125">
        <v>158.1</v>
      </c>
      <c r="AM6" s="125">
        <v>160.1</v>
      </c>
      <c r="AN6" s="125">
        <v>162.69999999999999</v>
      </c>
      <c r="AO6" s="125">
        <v>165.3</v>
      </c>
      <c r="AP6" s="125">
        <v>167.4</v>
      </c>
      <c r="AQ6" s="125">
        <v>170</v>
      </c>
      <c r="AR6" s="125">
        <v>172.3</v>
      </c>
      <c r="AS6" s="125">
        <v>174.6</v>
      </c>
      <c r="AT6" s="125">
        <v>177.2</v>
      </c>
      <c r="AU6" s="125">
        <v>179.5</v>
      </c>
      <c r="AV6" s="125">
        <v>181.9</v>
      </c>
      <c r="AW6" s="125">
        <v>184.2</v>
      </c>
      <c r="AX6" s="125">
        <v>186.8</v>
      </c>
      <c r="AY6" s="125">
        <v>188.9</v>
      </c>
      <c r="AZ6" s="125">
        <v>191.4</v>
      </c>
      <c r="BA6" s="125">
        <v>193.9</v>
      </c>
      <c r="BB6" s="125">
        <v>196</v>
      </c>
      <c r="BC6" s="125">
        <v>197.6</v>
      </c>
      <c r="BD6" s="125">
        <v>198.6</v>
      </c>
      <c r="BE6" s="125">
        <v>199.8</v>
      </c>
      <c r="BF6" s="125">
        <v>200.9</v>
      </c>
      <c r="BG6" s="125">
        <v>202.1</v>
      </c>
      <c r="BH6" s="125">
        <v>203.3</v>
      </c>
      <c r="BI6" s="125">
        <v>204.6</v>
      </c>
      <c r="BJ6" s="125">
        <v>205.7</v>
      </c>
      <c r="BK6" s="125">
        <v>206.9</v>
      </c>
      <c r="BL6" s="125">
        <v>208.3</v>
      </c>
      <c r="BM6" s="125">
        <v>209.3</v>
      </c>
      <c r="BN6" s="125">
        <v>210.5</v>
      </c>
      <c r="BO6" s="125">
        <v>211.5</v>
      </c>
      <c r="BP6" s="125">
        <v>213.1</v>
      </c>
      <c r="BQ6" s="125">
        <v>214</v>
      </c>
      <c r="BR6" s="125">
        <v>215.5</v>
      </c>
      <c r="BS6" s="125">
        <v>216.4</v>
      </c>
      <c r="BT6" s="125">
        <v>217.7</v>
      </c>
      <c r="BU6" s="125">
        <v>219</v>
      </c>
      <c r="BV6" s="125">
        <v>220.2</v>
      </c>
      <c r="BW6" s="125">
        <v>221</v>
      </c>
      <c r="BX6" s="125">
        <v>222.6</v>
      </c>
      <c r="BY6" s="125">
        <v>223.7</v>
      </c>
      <c r="BZ6" s="125">
        <v>224.9</v>
      </c>
      <c r="CA6" s="125">
        <v>225.8</v>
      </c>
      <c r="CB6" s="125">
        <v>227.4</v>
      </c>
      <c r="CC6" s="125">
        <v>229.6</v>
      </c>
      <c r="CD6" s="125">
        <v>232.3</v>
      </c>
      <c r="CE6" s="125">
        <v>234.5</v>
      </c>
      <c r="CF6" s="125">
        <v>236.7</v>
      </c>
      <c r="CG6" s="125">
        <v>239.1</v>
      </c>
      <c r="CH6" s="125">
        <v>241.6</v>
      </c>
      <c r="CI6" s="125">
        <v>244.1</v>
      </c>
      <c r="CJ6" s="125">
        <v>246.4</v>
      </c>
      <c r="CK6" s="125">
        <v>248.8</v>
      </c>
      <c r="CL6" s="125">
        <v>251.2</v>
      </c>
      <c r="CM6" s="125">
        <v>253.8</v>
      </c>
      <c r="CN6" s="125">
        <v>256.39999999999998</v>
      </c>
      <c r="CO6" s="125">
        <v>259.10000000000002</v>
      </c>
      <c r="CP6" s="125">
        <v>261.60000000000002</v>
      </c>
      <c r="CQ6" s="125">
        <v>288</v>
      </c>
      <c r="CR6" s="125">
        <v>316.89999999999998</v>
      </c>
      <c r="CS6" s="125">
        <v>348.4</v>
      </c>
      <c r="CT6" s="125">
        <v>383.4</v>
      </c>
      <c r="CU6" s="125">
        <v>421.7</v>
      </c>
      <c r="CV6" s="125">
        <v>463.9</v>
      </c>
      <c r="CW6" s="125">
        <v>510.2</v>
      </c>
      <c r="CX6" s="125">
        <v>535.79999999999995</v>
      </c>
      <c r="CY6" s="125">
        <v>562.5</v>
      </c>
      <c r="CZ6" s="125">
        <v>590.6</v>
      </c>
      <c r="DA6" s="125">
        <v>620.1</v>
      </c>
      <c r="DB6" s="125">
        <v>651.1</v>
      </c>
      <c r="DC6" s="125">
        <v>683.8</v>
      </c>
      <c r="DD6" s="125">
        <v>717.8</v>
      </c>
      <c r="DE6" s="125">
        <v>753.7</v>
      </c>
      <c r="DF6" s="125">
        <v>791.5</v>
      </c>
      <c r="DG6" s="125">
        <v>831.1</v>
      </c>
      <c r="DH6" s="125">
        <v>872.6</v>
      </c>
      <c r="DI6" s="125">
        <v>916.3</v>
      </c>
      <c r="DJ6" s="125">
        <v>962.1</v>
      </c>
      <c r="DK6" s="125">
        <v>1010.2</v>
      </c>
      <c r="DL6" s="125">
        <v>1060.8</v>
      </c>
      <c r="DM6" s="125">
        <v>1113.8</v>
      </c>
      <c r="DN6" s="125">
        <v>1169.3</v>
      </c>
      <c r="DO6" s="125">
        <v>1227.8</v>
      </c>
      <c r="DP6" s="125">
        <v>1289.3</v>
      </c>
      <c r="DQ6" s="125">
        <v>1353.8</v>
      </c>
      <c r="DR6" s="125">
        <v>1421.5</v>
      </c>
      <c r="DS6" s="125">
        <v>1492.5</v>
      </c>
      <c r="DT6" s="125">
        <v>1567.1</v>
      </c>
      <c r="DU6" s="125">
        <v>1645.5</v>
      </c>
      <c r="DV6" s="125">
        <v>1727.6</v>
      </c>
      <c r="DW6" s="125">
        <v>1814.2</v>
      </c>
      <c r="DX6" s="125">
        <v>1904.9</v>
      </c>
      <c r="DY6" s="125">
        <v>2000.1</v>
      </c>
    </row>
    <row r="7" spans="1:129" x14ac:dyDescent="0.25">
      <c r="A7" s="124">
        <v>300</v>
      </c>
      <c r="B7" s="125">
        <v>82.6</v>
      </c>
      <c r="C7" s="125">
        <v>85.4</v>
      </c>
      <c r="D7" s="125">
        <v>88.2</v>
      </c>
      <c r="E7" s="125">
        <v>91</v>
      </c>
      <c r="F7" s="125">
        <v>93.6</v>
      </c>
      <c r="G7" s="125">
        <v>96.5</v>
      </c>
      <c r="H7" s="125">
        <v>98.9</v>
      </c>
      <c r="I7" s="125">
        <v>102</v>
      </c>
      <c r="J7" s="125">
        <v>104.7</v>
      </c>
      <c r="K7" s="125">
        <v>107.2</v>
      </c>
      <c r="L7" s="125">
        <v>110.1</v>
      </c>
      <c r="M7" s="125">
        <v>113.1</v>
      </c>
      <c r="N7" s="125">
        <v>115.6</v>
      </c>
      <c r="O7" s="125">
        <v>118.3</v>
      </c>
      <c r="P7" s="125">
        <v>121.1</v>
      </c>
      <c r="Q7" s="125">
        <v>123.8</v>
      </c>
      <c r="R7" s="125">
        <v>126.6</v>
      </c>
      <c r="S7" s="125">
        <v>129.30000000000001</v>
      </c>
      <c r="T7" s="125">
        <v>131.80000000000001</v>
      </c>
      <c r="U7" s="125">
        <v>134.80000000000001</v>
      </c>
      <c r="V7" s="125">
        <v>137.80000000000001</v>
      </c>
      <c r="W7" s="125">
        <v>140.5</v>
      </c>
      <c r="X7" s="125">
        <v>143.1</v>
      </c>
      <c r="Y7" s="125">
        <v>146.1</v>
      </c>
      <c r="Z7" s="125">
        <v>148.69999999999999</v>
      </c>
      <c r="AA7" s="125">
        <v>151.4</v>
      </c>
      <c r="AB7" s="125">
        <v>154.1</v>
      </c>
      <c r="AC7" s="125">
        <v>156.9</v>
      </c>
      <c r="AD7" s="125">
        <v>159.5</v>
      </c>
      <c r="AE7" s="125">
        <v>162.4</v>
      </c>
      <c r="AF7" s="125">
        <v>165.2</v>
      </c>
      <c r="AG7" s="125">
        <v>167.9</v>
      </c>
      <c r="AH7" s="125">
        <v>170.6</v>
      </c>
      <c r="AI7" s="125">
        <v>173.4</v>
      </c>
      <c r="AJ7" s="125">
        <v>176.1</v>
      </c>
      <c r="AK7" s="125">
        <v>178.8</v>
      </c>
      <c r="AL7" s="125">
        <v>181.6</v>
      </c>
      <c r="AM7" s="125">
        <v>184.2</v>
      </c>
      <c r="AN7" s="125">
        <v>187.1</v>
      </c>
      <c r="AO7" s="125">
        <v>190.2</v>
      </c>
      <c r="AP7" s="125">
        <v>192.7</v>
      </c>
      <c r="AQ7" s="125">
        <v>195.4</v>
      </c>
      <c r="AR7" s="125">
        <v>198.3</v>
      </c>
      <c r="AS7" s="125">
        <v>201</v>
      </c>
      <c r="AT7" s="125">
        <v>203.6</v>
      </c>
      <c r="AU7" s="125">
        <v>206.4</v>
      </c>
      <c r="AV7" s="125">
        <v>209.1</v>
      </c>
      <c r="AW7" s="125">
        <v>212.2</v>
      </c>
      <c r="AX7" s="125">
        <v>214.7</v>
      </c>
      <c r="AY7" s="125">
        <v>217.4</v>
      </c>
      <c r="AZ7" s="125">
        <v>220.2</v>
      </c>
      <c r="BA7" s="125">
        <v>223</v>
      </c>
      <c r="BB7" s="125">
        <v>225.5</v>
      </c>
      <c r="BC7" s="125">
        <v>227.2</v>
      </c>
      <c r="BD7" s="125">
        <v>228.4</v>
      </c>
      <c r="BE7" s="125">
        <v>229.7</v>
      </c>
      <c r="BF7" s="125">
        <v>231.1</v>
      </c>
      <c r="BG7" s="125">
        <v>232.6</v>
      </c>
      <c r="BH7" s="125">
        <v>233.8</v>
      </c>
      <c r="BI7" s="125">
        <v>235.3</v>
      </c>
      <c r="BJ7" s="125">
        <v>236.5</v>
      </c>
      <c r="BK7" s="125">
        <v>237.9</v>
      </c>
      <c r="BL7" s="125">
        <v>239.3</v>
      </c>
      <c r="BM7" s="125">
        <v>240.8</v>
      </c>
      <c r="BN7" s="125">
        <v>242</v>
      </c>
      <c r="BO7" s="125">
        <v>243.4</v>
      </c>
      <c r="BP7" s="125">
        <v>245.1</v>
      </c>
      <c r="BQ7" s="125">
        <v>246.1</v>
      </c>
      <c r="BR7" s="125">
        <v>247.8</v>
      </c>
      <c r="BS7" s="125">
        <v>248.9</v>
      </c>
      <c r="BT7" s="125">
        <v>250.5</v>
      </c>
      <c r="BU7" s="125">
        <v>251.9</v>
      </c>
      <c r="BV7" s="125">
        <v>253.2</v>
      </c>
      <c r="BW7" s="125">
        <v>254.2</v>
      </c>
      <c r="BX7" s="125">
        <v>256</v>
      </c>
      <c r="BY7" s="125">
        <v>257.2</v>
      </c>
      <c r="BZ7" s="125">
        <v>258.60000000000002</v>
      </c>
      <c r="CA7" s="125">
        <v>260</v>
      </c>
      <c r="CB7" s="125">
        <v>261.3</v>
      </c>
      <c r="CC7" s="125">
        <v>264.39999999999998</v>
      </c>
      <c r="CD7" s="125">
        <v>266.89999999999998</v>
      </c>
      <c r="CE7" s="125">
        <v>269.7</v>
      </c>
      <c r="CF7" s="125">
        <v>272.5</v>
      </c>
      <c r="CG7" s="125">
        <v>275.10000000000002</v>
      </c>
      <c r="CH7" s="125">
        <v>277.89999999999998</v>
      </c>
      <c r="CI7" s="125">
        <v>280.7</v>
      </c>
      <c r="CJ7" s="125">
        <v>283.3</v>
      </c>
      <c r="CK7" s="125">
        <v>286</v>
      </c>
      <c r="CL7" s="125">
        <v>289.10000000000002</v>
      </c>
      <c r="CM7" s="125">
        <v>291.89999999999998</v>
      </c>
      <c r="CN7" s="125">
        <v>294.8</v>
      </c>
      <c r="CO7" s="125">
        <v>297.8</v>
      </c>
      <c r="CP7" s="125">
        <v>301</v>
      </c>
      <c r="CQ7" s="125">
        <v>331</v>
      </c>
      <c r="CR7" s="125">
        <v>364.2</v>
      </c>
      <c r="CS7" s="125">
        <v>400.8</v>
      </c>
      <c r="CT7" s="125">
        <v>433.9</v>
      </c>
      <c r="CU7" s="125">
        <v>464.3</v>
      </c>
      <c r="CV7" s="125">
        <v>496.7</v>
      </c>
      <c r="CW7" s="125">
        <v>531.70000000000005</v>
      </c>
      <c r="CX7" s="125">
        <v>558.1</v>
      </c>
      <c r="CY7" s="125">
        <v>586.1</v>
      </c>
      <c r="CZ7" s="125">
        <v>615.5</v>
      </c>
      <c r="DA7" s="125">
        <v>646.20000000000005</v>
      </c>
      <c r="DB7" s="125">
        <v>678.4</v>
      </c>
      <c r="DC7" s="125">
        <v>712.5</v>
      </c>
      <c r="DD7" s="125">
        <v>748.2</v>
      </c>
      <c r="DE7" s="125">
        <v>785.6</v>
      </c>
      <c r="DF7" s="125">
        <v>824.8</v>
      </c>
      <c r="DG7" s="125">
        <v>865.9</v>
      </c>
      <c r="DH7" s="125">
        <v>909.1</v>
      </c>
      <c r="DI7" s="125">
        <v>954.8</v>
      </c>
      <c r="DJ7" s="125">
        <v>1002.6</v>
      </c>
      <c r="DK7" s="125">
        <v>1052.7</v>
      </c>
      <c r="DL7" s="125">
        <v>1105.4000000000001</v>
      </c>
      <c r="DM7" s="125">
        <v>1160.5999999999999</v>
      </c>
      <c r="DN7" s="125">
        <v>1218.5</v>
      </c>
      <c r="DO7" s="125">
        <v>1279.5999999999999</v>
      </c>
      <c r="DP7" s="125">
        <v>1343.5</v>
      </c>
      <c r="DQ7" s="125">
        <v>1410.8</v>
      </c>
      <c r="DR7" s="125">
        <v>1481.2</v>
      </c>
      <c r="DS7" s="125">
        <v>1555.2</v>
      </c>
      <c r="DT7" s="125">
        <v>1633</v>
      </c>
      <c r="DU7" s="125">
        <v>1714.7</v>
      </c>
      <c r="DV7" s="125">
        <v>1800.5</v>
      </c>
      <c r="DW7" s="125">
        <v>1890.3</v>
      </c>
      <c r="DX7" s="125">
        <v>1985.1</v>
      </c>
      <c r="DY7" s="125">
        <v>2084.3000000000002</v>
      </c>
    </row>
    <row r="8" spans="1:129" x14ac:dyDescent="0.25">
      <c r="A8" s="124">
        <v>400</v>
      </c>
      <c r="B8" s="125">
        <v>91</v>
      </c>
      <c r="C8" s="125">
        <v>93.8</v>
      </c>
      <c r="D8" s="125">
        <v>96.9</v>
      </c>
      <c r="E8" s="125">
        <v>100.2</v>
      </c>
      <c r="F8" s="125">
        <v>102.8</v>
      </c>
      <c r="G8" s="125">
        <v>106.1</v>
      </c>
      <c r="H8" s="125">
        <v>109.1</v>
      </c>
      <c r="I8" s="125">
        <v>112.1</v>
      </c>
      <c r="J8" s="125">
        <v>115</v>
      </c>
      <c r="K8" s="125">
        <v>118.1</v>
      </c>
      <c r="L8" s="125">
        <v>121.1</v>
      </c>
      <c r="M8" s="125">
        <v>124</v>
      </c>
      <c r="N8" s="125">
        <v>127</v>
      </c>
      <c r="O8" s="125">
        <v>130.30000000000001</v>
      </c>
      <c r="P8" s="125">
        <v>133.4</v>
      </c>
      <c r="Q8" s="125">
        <v>136.19999999999999</v>
      </c>
      <c r="R8" s="125">
        <v>139</v>
      </c>
      <c r="S8" s="125">
        <v>142.19999999999999</v>
      </c>
      <c r="T8" s="125">
        <v>145.30000000000001</v>
      </c>
      <c r="U8" s="125">
        <v>148.4</v>
      </c>
      <c r="V8" s="125">
        <v>151.4</v>
      </c>
      <c r="W8" s="125">
        <v>154.5</v>
      </c>
      <c r="X8" s="125">
        <v>157.69999999999999</v>
      </c>
      <c r="Y8" s="125">
        <v>160.4</v>
      </c>
      <c r="Z8" s="125">
        <v>163.5</v>
      </c>
      <c r="AA8" s="125">
        <v>166.6</v>
      </c>
      <c r="AB8" s="125">
        <v>169.6</v>
      </c>
      <c r="AC8" s="125">
        <v>172.8</v>
      </c>
      <c r="AD8" s="125">
        <v>175.6</v>
      </c>
      <c r="AE8" s="125">
        <v>178.5</v>
      </c>
      <c r="AF8" s="125">
        <v>181.6</v>
      </c>
      <c r="AG8" s="125">
        <v>184.7</v>
      </c>
      <c r="AH8" s="125">
        <v>187.7</v>
      </c>
      <c r="AI8" s="125">
        <v>190.8</v>
      </c>
      <c r="AJ8" s="125">
        <v>193.8</v>
      </c>
      <c r="AK8" s="125">
        <v>196.8</v>
      </c>
      <c r="AL8" s="125">
        <v>199.6</v>
      </c>
      <c r="AM8" s="125">
        <v>202.8</v>
      </c>
      <c r="AN8" s="125">
        <v>205.7</v>
      </c>
      <c r="AO8" s="125">
        <v>209</v>
      </c>
      <c r="AP8" s="125">
        <v>211.9</v>
      </c>
      <c r="AQ8" s="125">
        <v>215.1</v>
      </c>
      <c r="AR8" s="125">
        <v>218.1</v>
      </c>
      <c r="AS8" s="125">
        <v>221</v>
      </c>
      <c r="AT8" s="125">
        <v>224.1</v>
      </c>
      <c r="AU8" s="125">
        <v>227.2</v>
      </c>
      <c r="AV8" s="125">
        <v>230.1</v>
      </c>
      <c r="AW8" s="125">
        <v>233.2</v>
      </c>
      <c r="AX8" s="125">
        <v>236.1</v>
      </c>
      <c r="AY8" s="125">
        <v>239</v>
      </c>
      <c r="AZ8" s="125">
        <v>242</v>
      </c>
      <c r="BA8" s="125">
        <v>245.2</v>
      </c>
      <c r="BB8" s="125">
        <v>248.3</v>
      </c>
      <c r="BC8" s="125">
        <v>249.7</v>
      </c>
      <c r="BD8" s="125">
        <v>251.2</v>
      </c>
      <c r="BE8" s="125">
        <v>252.8</v>
      </c>
      <c r="BF8" s="125">
        <v>254.1</v>
      </c>
      <c r="BG8" s="125">
        <v>255.8</v>
      </c>
      <c r="BH8" s="125">
        <v>257.2</v>
      </c>
      <c r="BI8" s="125">
        <v>258.8</v>
      </c>
      <c r="BJ8" s="125">
        <v>260.3</v>
      </c>
      <c r="BK8" s="125">
        <v>261.5</v>
      </c>
      <c r="BL8" s="125">
        <v>263.2</v>
      </c>
      <c r="BM8" s="125">
        <v>264.89999999999998</v>
      </c>
      <c r="BN8" s="125">
        <v>266.10000000000002</v>
      </c>
      <c r="BO8" s="125">
        <v>268</v>
      </c>
      <c r="BP8" s="125">
        <v>269.7</v>
      </c>
      <c r="BQ8" s="125">
        <v>270.8</v>
      </c>
      <c r="BR8" s="125">
        <v>272.60000000000002</v>
      </c>
      <c r="BS8" s="125">
        <v>273.7</v>
      </c>
      <c r="BT8" s="125">
        <v>275.60000000000002</v>
      </c>
      <c r="BU8" s="125">
        <v>277.10000000000002</v>
      </c>
      <c r="BV8" s="125">
        <v>278.5</v>
      </c>
      <c r="BW8" s="125">
        <v>280</v>
      </c>
      <c r="BX8" s="125">
        <v>281.5</v>
      </c>
      <c r="BY8" s="125">
        <v>282.8</v>
      </c>
      <c r="BZ8" s="125">
        <v>284.7</v>
      </c>
      <c r="CA8" s="125">
        <v>285.89999999999998</v>
      </c>
      <c r="CB8" s="125">
        <v>287.5</v>
      </c>
      <c r="CC8" s="125">
        <v>290.5</v>
      </c>
      <c r="CD8" s="125">
        <v>293.60000000000002</v>
      </c>
      <c r="CE8" s="125">
        <v>296.7</v>
      </c>
      <c r="CF8" s="125">
        <v>299.8</v>
      </c>
      <c r="CG8" s="125">
        <v>302.60000000000002</v>
      </c>
      <c r="CH8" s="125">
        <v>305.60000000000002</v>
      </c>
      <c r="CI8" s="125">
        <v>308.8</v>
      </c>
      <c r="CJ8" s="125">
        <v>311.8</v>
      </c>
      <c r="CK8" s="125">
        <v>314.60000000000002</v>
      </c>
      <c r="CL8" s="125">
        <v>317.8</v>
      </c>
      <c r="CM8" s="125">
        <v>321.2</v>
      </c>
      <c r="CN8" s="125">
        <v>324.5</v>
      </c>
      <c r="CO8" s="125">
        <v>327.60000000000002</v>
      </c>
      <c r="CP8" s="125">
        <v>331</v>
      </c>
      <c r="CQ8" s="125">
        <v>354.2</v>
      </c>
      <c r="CR8" s="125">
        <v>379.2</v>
      </c>
      <c r="CS8" s="125">
        <v>405.7</v>
      </c>
      <c r="CT8" s="125">
        <v>440.7</v>
      </c>
      <c r="CU8" s="125">
        <v>484.8</v>
      </c>
      <c r="CV8" s="125">
        <v>533.20000000000005</v>
      </c>
      <c r="CW8" s="125">
        <v>582.29999999999995</v>
      </c>
      <c r="CX8" s="125">
        <v>611.4</v>
      </c>
      <c r="CY8" s="125">
        <v>641.9</v>
      </c>
      <c r="CZ8" s="125">
        <v>674.1</v>
      </c>
      <c r="DA8" s="125">
        <v>707.9</v>
      </c>
      <c r="DB8" s="125">
        <v>743.3</v>
      </c>
      <c r="DC8" s="125">
        <v>780.2</v>
      </c>
      <c r="DD8" s="125">
        <v>819.2</v>
      </c>
      <c r="DE8" s="125">
        <v>860.3</v>
      </c>
      <c r="DF8" s="125">
        <v>903.3</v>
      </c>
      <c r="DG8" s="125">
        <v>948.4</v>
      </c>
      <c r="DH8" s="125">
        <v>995.7</v>
      </c>
      <c r="DI8" s="125">
        <v>1045.5999999999999</v>
      </c>
      <c r="DJ8" s="125">
        <v>1097.9000000000001</v>
      </c>
      <c r="DK8" s="125">
        <v>1152.9000000000001</v>
      </c>
      <c r="DL8" s="125">
        <v>1210.2</v>
      </c>
      <c r="DM8" s="125">
        <v>1271</v>
      </c>
      <c r="DN8" s="125">
        <v>1334.7</v>
      </c>
      <c r="DO8" s="125">
        <v>1401.3</v>
      </c>
      <c r="DP8" s="125">
        <v>1471.3</v>
      </c>
      <c r="DQ8" s="125">
        <v>1530.2</v>
      </c>
      <c r="DR8" s="125">
        <v>1591.6</v>
      </c>
      <c r="DS8" s="125">
        <v>1655.1</v>
      </c>
      <c r="DT8" s="125">
        <v>1721.4</v>
      </c>
      <c r="DU8" s="125">
        <v>1790.2</v>
      </c>
      <c r="DV8" s="125">
        <v>1861.6</v>
      </c>
      <c r="DW8" s="125">
        <v>1936.2</v>
      </c>
      <c r="DX8" s="125">
        <v>2013.6</v>
      </c>
      <c r="DY8" s="125">
        <v>2094.1</v>
      </c>
    </row>
    <row r="9" spans="1:129" x14ac:dyDescent="0.25">
      <c r="A9" s="124">
        <v>500</v>
      </c>
      <c r="B9" s="125">
        <v>99.6</v>
      </c>
      <c r="C9" s="125">
        <v>102.6</v>
      </c>
      <c r="D9" s="125">
        <v>106.1</v>
      </c>
      <c r="E9" s="125">
        <v>109.8</v>
      </c>
      <c r="F9" s="125">
        <v>112.7</v>
      </c>
      <c r="G9" s="125">
        <v>116.1</v>
      </c>
      <c r="H9" s="125">
        <v>119.3</v>
      </c>
      <c r="I9" s="125">
        <v>122.9</v>
      </c>
      <c r="J9" s="125">
        <v>126.1</v>
      </c>
      <c r="K9" s="125">
        <v>129.30000000000001</v>
      </c>
      <c r="L9" s="125">
        <v>132.5</v>
      </c>
      <c r="M9" s="125">
        <v>135.9</v>
      </c>
      <c r="N9" s="125">
        <v>138.9</v>
      </c>
      <c r="O9" s="125">
        <v>142.5</v>
      </c>
      <c r="P9" s="125">
        <v>146</v>
      </c>
      <c r="Q9" s="125">
        <v>149.30000000000001</v>
      </c>
      <c r="R9" s="125">
        <v>152.19999999999999</v>
      </c>
      <c r="S9" s="125">
        <v>155.69999999999999</v>
      </c>
      <c r="T9" s="125">
        <v>159.1</v>
      </c>
      <c r="U9" s="125">
        <v>162.69999999999999</v>
      </c>
      <c r="V9" s="125">
        <v>165.9</v>
      </c>
      <c r="W9" s="125">
        <v>169.1</v>
      </c>
      <c r="X9" s="125">
        <v>172.6</v>
      </c>
      <c r="Y9" s="125">
        <v>176</v>
      </c>
      <c r="Z9" s="125">
        <v>178.9</v>
      </c>
      <c r="AA9" s="125">
        <v>182.4</v>
      </c>
      <c r="AB9" s="125">
        <v>185.5</v>
      </c>
      <c r="AC9" s="125">
        <v>188.9</v>
      </c>
      <c r="AD9" s="125">
        <v>192.1</v>
      </c>
      <c r="AE9" s="125">
        <v>195.5</v>
      </c>
      <c r="AF9" s="125">
        <v>198.8</v>
      </c>
      <c r="AG9" s="125">
        <v>202.5</v>
      </c>
      <c r="AH9" s="125">
        <v>205.4</v>
      </c>
      <c r="AI9" s="125">
        <v>208.9</v>
      </c>
      <c r="AJ9" s="125">
        <v>212.3</v>
      </c>
      <c r="AK9" s="125">
        <v>215.6</v>
      </c>
      <c r="AL9" s="125">
        <v>218.7</v>
      </c>
      <c r="AM9" s="125">
        <v>222.1</v>
      </c>
      <c r="AN9" s="125">
        <v>225.3</v>
      </c>
      <c r="AO9" s="125">
        <v>228.9</v>
      </c>
      <c r="AP9" s="125">
        <v>232.1</v>
      </c>
      <c r="AQ9" s="125">
        <v>235.4</v>
      </c>
      <c r="AR9" s="125">
        <v>238.6</v>
      </c>
      <c r="AS9" s="125">
        <v>242.1</v>
      </c>
      <c r="AT9" s="125">
        <v>245.3</v>
      </c>
      <c r="AU9" s="125">
        <v>248.7</v>
      </c>
      <c r="AV9" s="125">
        <v>252</v>
      </c>
      <c r="AW9" s="125">
        <v>255.3</v>
      </c>
      <c r="AX9" s="125">
        <v>258.5</v>
      </c>
      <c r="AY9" s="125">
        <v>261.60000000000002</v>
      </c>
      <c r="AZ9" s="125">
        <v>265.10000000000002</v>
      </c>
      <c r="BA9" s="125">
        <v>268.60000000000002</v>
      </c>
      <c r="BB9" s="125">
        <v>271.89999999999998</v>
      </c>
      <c r="BC9" s="125">
        <v>273.60000000000002</v>
      </c>
      <c r="BD9" s="125">
        <v>275.10000000000002</v>
      </c>
      <c r="BE9" s="125">
        <v>277</v>
      </c>
      <c r="BF9" s="125">
        <v>278.39999999999998</v>
      </c>
      <c r="BG9" s="125">
        <v>280.10000000000002</v>
      </c>
      <c r="BH9" s="125">
        <v>281.7</v>
      </c>
      <c r="BI9" s="125">
        <v>283.3</v>
      </c>
      <c r="BJ9" s="125">
        <v>285</v>
      </c>
      <c r="BK9" s="125">
        <v>286.39999999999998</v>
      </c>
      <c r="BL9" s="125">
        <v>288.3</v>
      </c>
      <c r="BM9" s="125">
        <v>290</v>
      </c>
      <c r="BN9" s="125">
        <v>291.7</v>
      </c>
      <c r="BO9" s="125">
        <v>293.3</v>
      </c>
      <c r="BP9" s="125">
        <v>295.39999999999998</v>
      </c>
      <c r="BQ9" s="125">
        <v>296.7</v>
      </c>
      <c r="BR9" s="125">
        <v>298.3</v>
      </c>
      <c r="BS9" s="125">
        <v>299.89999999999998</v>
      </c>
      <c r="BT9" s="125">
        <v>301.60000000000002</v>
      </c>
      <c r="BU9" s="125">
        <v>303.10000000000002</v>
      </c>
      <c r="BV9" s="125">
        <v>305</v>
      </c>
      <c r="BW9" s="125">
        <v>306.2</v>
      </c>
      <c r="BX9" s="125">
        <v>308.3</v>
      </c>
      <c r="BY9" s="125">
        <v>309.89999999999998</v>
      </c>
      <c r="BZ9" s="125">
        <v>311.7</v>
      </c>
      <c r="CA9" s="125">
        <v>313.10000000000002</v>
      </c>
      <c r="CB9" s="125">
        <v>314.8</v>
      </c>
      <c r="CC9" s="125">
        <v>318.10000000000002</v>
      </c>
      <c r="CD9" s="125">
        <v>321.60000000000002</v>
      </c>
      <c r="CE9" s="125">
        <v>325</v>
      </c>
      <c r="CF9" s="125">
        <v>328.1</v>
      </c>
      <c r="CG9" s="125">
        <v>331.6</v>
      </c>
      <c r="CH9" s="125">
        <v>334.8</v>
      </c>
      <c r="CI9" s="125">
        <v>337.9</v>
      </c>
      <c r="CJ9" s="125">
        <v>341.4</v>
      </c>
      <c r="CK9" s="125">
        <v>344.6</v>
      </c>
      <c r="CL9" s="125">
        <v>347.9</v>
      </c>
      <c r="CM9" s="125">
        <v>351.5</v>
      </c>
      <c r="CN9" s="125">
        <v>355.2</v>
      </c>
      <c r="CO9" s="125">
        <v>358.8</v>
      </c>
      <c r="CP9" s="125">
        <v>362.5</v>
      </c>
      <c r="CQ9" s="125">
        <v>387.9</v>
      </c>
      <c r="CR9" s="125">
        <v>415.2</v>
      </c>
      <c r="CS9" s="125">
        <v>444.1</v>
      </c>
      <c r="CT9" s="125">
        <v>475.2</v>
      </c>
      <c r="CU9" s="125">
        <v>508.7</v>
      </c>
      <c r="CV9" s="125">
        <v>544.20000000000005</v>
      </c>
      <c r="CW9" s="125">
        <v>586.79999999999995</v>
      </c>
      <c r="CX9" s="125">
        <v>615.9</v>
      </c>
      <c r="CY9" s="125">
        <v>646.79999999999995</v>
      </c>
      <c r="CZ9" s="125">
        <v>679.2</v>
      </c>
      <c r="DA9" s="125">
        <v>713</v>
      </c>
      <c r="DB9" s="125">
        <v>748.7</v>
      </c>
      <c r="DC9" s="125">
        <v>786.2</v>
      </c>
      <c r="DD9" s="125">
        <v>825.4</v>
      </c>
      <c r="DE9" s="125">
        <v>866.9</v>
      </c>
      <c r="DF9" s="125">
        <v>910.1</v>
      </c>
      <c r="DG9" s="125">
        <v>955.5</v>
      </c>
      <c r="DH9" s="125">
        <v>1003.2</v>
      </c>
      <c r="DI9" s="125">
        <v>1053.5999999999999</v>
      </c>
      <c r="DJ9" s="125">
        <v>1106.2</v>
      </c>
      <c r="DK9" s="125">
        <v>1161.5</v>
      </c>
      <c r="DL9" s="125">
        <v>1219.8</v>
      </c>
      <c r="DM9" s="125">
        <v>1280.5</v>
      </c>
      <c r="DN9" s="125">
        <v>1344.5</v>
      </c>
      <c r="DO9" s="125">
        <v>1411.7</v>
      </c>
      <c r="DP9" s="125">
        <v>1471.3</v>
      </c>
      <c r="DQ9" s="125">
        <v>1545</v>
      </c>
      <c r="DR9" s="125">
        <v>1622</v>
      </c>
      <c r="DS9" s="125">
        <v>1703.4</v>
      </c>
      <c r="DT9" s="125">
        <v>1788.5</v>
      </c>
      <c r="DU9" s="125">
        <v>1877.9</v>
      </c>
      <c r="DV9" s="125">
        <v>1971.7</v>
      </c>
      <c r="DW9" s="125">
        <v>2070.3000000000002</v>
      </c>
      <c r="DX9" s="125">
        <v>2173.8000000000002</v>
      </c>
      <c r="DY9" s="125">
        <v>2282.6999999999998</v>
      </c>
    </row>
    <row r="10" spans="1:129" x14ac:dyDescent="0.25">
      <c r="A10" s="124">
        <v>600</v>
      </c>
      <c r="B10" s="125">
        <v>109.1</v>
      </c>
      <c r="C10" s="125">
        <v>112.5</v>
      </c>
      <c r="D10" s="125">
        <v>116.1</v>
      </c>
      <c r="E10" s="125">
        <v>120.1</v>
      </c>
      <c r="F10" s="125">
        <v>123.5</v>
      </c>
      <c r="G10" s="125">
        <v>127</v>
      </c>
      <c r="H10" s="125">
        <v>130.80000000000001</v>
      </c>
      <c r="I10" s="125">
        <v>134.4</v>
      </c>
      <c r="J10" s="125">
        <v>138.1</v>
      </c>
      <c r="K10" s="125">
        <v>141.69999999999999</v>
      </c>
      <c r="L10" s="125">
        <v>145.19999999999999</v>
      </c>
      <c r="M10" s="125">
        <v>148.9</v>
      </c>
      <c r="N10" s="125">
        <v>152.1</v>
      </c>
      <c r="O10" s="125">
        <v>156.1</v>
      </c>
      <c r="P10" s="125">
        <v>159.6</v>
      </c>
      <c r="Q10" s="125">
        <v>163.4</v>
      </c>
      <c r="R10" s="125">
        <v>166.9</v>
      </c>
      <c r="S10" s="125">
        <v>170.5</v>
      </c>
      <c r="T10" s="125">
        <v>174.2</v>
      </c>
      <c r="U10" s="125">
        <v>178.1</v>
      </c>
      <c r="V10" s="125">
        <v>181.5</v>
      </c>
      <c r="W10" s="125">
        <v>185</v>
      </c>
      <c r="X10" s="125">
        <v>188.7</v>
      </c>
      <c r="Y10" s="125">
        <v>192.7</v>
      </c>
      <c r="Z10" s="125">
        <v>195.9</v>
      </c>
      <c r="AA10" s="125">
        <v>199.6</v>
      </c>
      <c r="AB10" s="125">
        <v>203.2</v>
      </c>
      <c r="AC10" s="125">
        <v>206.9</v>
      </c>
      <c r="AD10" s="125">
        <v>210.6</v>
      </c>
      <c r="AE10" s="125">
        <v>214</v>
      </c>
      <c r="AF10" s="125">
        <v>217.6</v>
      </c>
      <c r="AG10" s="125">
        <v>221.3</v>
      </c>
      <c r="AH10" s="125">
        <v>224.9</v>
      </c>
      <c r="AI10" s="125">
        <v>228.8</v>
      </c>
      <c r="AJ10" s="125">
        <v>232.4</v>
      </c>
      <c r="AK10" s="125">
        <v>236.1</v>
      </c>
      <c r="AL10" s="125">
        <v>239.6</v>
      </c>
      <c r="AM10" s="125">
        <v>243</v>
      </c>
      <c r="AN10" s="125">
        <v>246.7</v>
      </c>
      <c r="AO10" s="125">
        <v>250.6</v>
      </c>
      <c r="AP10" s="125">
        <v>254</v>
      </c>
      <c r="AQ10" s="125">
        <v>257.8</v>
      </c>
      <c r="AR10" s="125">
        <v>261.2</v>
      </c>
      <c r="AS10" s="125">
        <v>265.2</v>
      </c>
      <c r="AT10" s="125">
        <v>268.7</v>
      </c>
      <c r="AU10" s="125">
        <v>272.39999999999998</v>
      </c>
      <c r="AV10" s="125">
        <v>275.89999999999998</v>
      </c>
      <c r="AW10" s="125">
        <v>279.60000000000002</v>
      </c>
      <c r="AX10" s="125">
        <v>283.10000000000002</v>
      </c>
      <c r="AY10" s="125">
        <v>286.60000000000002</v>
      </c>
      <c r="AZ10" s="125">
        <v>290.3</v>
      </c>
      <c r="BA10" s="125">
        <v>293.89999999999998</v>
      </c>
      <c r="BB10" s="125">
        <v>297.5</v>
      </c>
      <c r="BC10" s="125">
        <v>299.8</v>
      </c>
      <c r="BD10" s="125">
        <v>301.2</v>
      </c>
      <c r="BE10" s="125">
        <v>303</v>
      </c>
      <c r="BF10" s="125">
        <v>304.89999999999998</v>
      </c>
      <c r="BG10" s="125">
        <v>306.3</v>
      </c>
      <c r="BH10" s="125">
        <v>308.60000000000002</v>
      </c>
      <c r="BI10" s="125">
        <v>310.3</v>
      </c>
      <c r="BJ10" s="125">
        <v>312</v>
      </c>
      <c r="BK10" s="125">
        <v>313.89999999999998</v>
      </c>
      <c r="BL10" s="125">
        <v>315.39999999999998</v>
      </c>
      <c r="BM10" s="125">
        <v>317.60000000000002</v>
      </c>
      <c r="BN10" s="125">
        <v>319.3</v>
      </c>
      <c r="BO10" s="125">
        <v>321.2</v>
      </c>
      <c r="BP10" s="125">
        <v>323.2</v>
      </c>
      <c r="BQ10" s="125">
        <v>325</v>
      </c>
      <c r="BR10" s="125">
        <v>326.7</v>
      </c>
      <c r="BS10" s="125">
        <v>328.2</v>
      </c>
      <c r="BT10" s="125">
        <v>330.3</v>
      </c>
      <c r="BU10" s="125">
        <v>332.1</v>
      </c>
      <c r="BV10" s="125">
        <v>333.9</v>
      </c>
      <c r="BW10" s="125">
        <v>335.6</v>
      </c>
      <c r="BX10" s="125">
        <v>337.5</v>
      </c>
      <c r="BY10" s="125">
        <v>339.5</v>
      </c>
      <c r="BZ10" s="125">
        <v>341.2</v>
      </c>
      <c r="CA10" s="125">
        <v>342.9</v>
      </c>
      <c r="CB10" s="125">
        <v>344.8</v>
      </c>
      <c r="CC10" s="125">
        <v>348.3</v>
      </c>
      <c r="CD10" s="125">
        <v>352</v>
      </c>
      <c r="CE10" s="125">
        <v>355.5</v>
      </c>
      <c r="CF10" s="125">
        <v>359.1</v>
      </c>
      <c r="CG10" s="125">
        <v>362.9</v>
      </c>
      <c r="CH10" s="125">
        <v>366.5</v>
      </c>
      <c r="CI10" s="125">
        <v>370.2</v>
      </c>
      <c r="CJ10" s="125">
        <v>373.8</v>
      </c>
      <c r="CK10" s="125">
        <v>377.1</v>
      </c>
      <c r="CL10" s="125">
        <v>381</v>
      </c>
      <c r="CM10" s="125">
        <v>384.8</v>
      </c>
      <c r="CN10" s="125">
        <v>389</v>
      </c>
      <c r="CO10" s="125">
        <v>393</v>
      </c>
      <c r="CP10" s="125">
        <v>397.2</v>
      </c>
      <c r="CQ10" s="125">
        <v>424.8</v>
      </c>
      <c r="CR10" s="125">
        <v>454.8</v>
      </c>
      <c r="CS10" s="125">
        <v>486.5</v>
      </c>
      <c r="CT10" s="125">
        <v>520.6</v>
      </c>
      <c r="CU10" s="125">
        <v>556.9</v>
      </c>
      <c r="CV10" s="125">
        <v>595.9</v>
      </c>
      <c r="CW10" s="125">
        <v>637.70000000000005</v>
      </c>
      <c r="CX10" s="125">
        <v>669.5</v>
      </c>
      <c r="CY10" s="125">
        <v>703</v>
      </c>
      <c r="CZ10" s="125">
        <v>738.2</v>
      </c>
      <c r="DA10" s="125">
        <v>775</v>
      </c>
      <c r="DB10" s="125">
        <v>813.9</v>
      </c>
      <c r="DC10" s="125">
        <v>854.6</v>
      </c>
      <c r="DD10" s="125">
        <v>897.2</v>
      </c>
      <c r="DE10" s="125">
        <v>942.1</v>
      </c>
      <c r="DF10" s="125">
        <v>989.2</v>
      </c>
      <c r="DG10" s="125">
        <v>1033.9000000000001</v>
      </c>
      <c r="DH10" s="125">
        <v>1075</v>
      </c>
      <c r="DI10" s="125">
        <v>1118.0999999999999</v>
      </c>
      <c r="DJ10" s="125">
        <v>1162.8</v>
      </c>
      <c r="DK10" s="125">
        <v>1209.0999999999999</v>
      </c>
      <c r="DL10" s="125">
        <v>1257.7</v>
      </c>
      <c r="DM10" s="125">
        <v>1308</v>
      </c>
      <c r="DN10" s="125">
        <v>1360.3</v>
      </c>
      <c r="DO10" s="125">
        <v>1414.7</v>
      </c>
      <c r="DP10" s="125">
        <v>1482.5</v>
      </c>
      <c r="DQ10" s="125">
        <v>1556.5</v>
      </c>
      <c r="DR10" s="125">
        <v>1634.4</v>
      </c>
      <c r="DS10" s="125">
        <v>1716.1</v>
      </c>
      <c r="DT10" s="125">
        <v>1801.9</v>
      </c>
      <c r="DU10" s="125">
        <v>1892</v>
      </c>
      <c r="DV10" s="125">
        <v>1986.7</v>
      </c>
      <c r="DW10" s="125">
        <v>2085.6999999999998</v>
      </c>
      <c r="DX10" s="125">
        <v>2190.3000000000002</v>
      </c>
      <c r="DY10" s="125">
        <v>2293</v>
      </c>
    </row>
    <row r="11" spans="1:129" x14ac:dyDescent="0.25">
      <c r="A11" s="124">
        <v>700</v>
      </c>
      <c r="B11" s="125">
        <v>119.3</v>
      </c>
      <c r="C11" s="125">
        <v>123.3</v>
      </c>
      <c r="D11" s="125">
        <v>127</v>
      </c>
      <c r="E11" s="125">
        <v>131.4</v>
      </c>
      <c r="F11" s="125">
        <v>135.30000000000001</v>
      </c>
      <c r="G11" s="125">
        <v>138.9</v>
      </c>
      <c r="H11" s="125">
        <v>143.1</v>
      </c>
      <c r="I11" s="125">
        <v>147.30000000000001</v>
      </c>
      <c r="J11" s="125">
        <v>151.19999999999999</v>
      </c>
      <c r="K11" s="125">
        <v>155</v>
      </c>
      <c r="L11" s="125">
        <v>158.80000000000001</v>
      </c>
      <c r="M11" s="125">
        <v>163</v>
      </c>
      <c r="N11" s="125">
        <v>166.8</v>
      </c>
      <c r="O11" s="125">
        <v>171.1</v>
      </c>
      <c r="P11" s="125">
        <v>174.8</v>
      </c>
      <c r="Q11" s="125">
        <v>178.8</v>
      </c>
      <c r="R11" s="125">
        <v>182.9</v>
      </c>
      <c r="S11" s="125">
        <v>186.8</v>
      </c>
      <c r="T11" s="125">
        <v>190.9</v>
      </c>
      <c r="U11" s="125">
        <v>195</v>
      </c>
      <c r="V11" s="125">
        <v>198.7</v>
      </c>
      <c r="W11" s="125">
        <v>202.8</v>
      </c>
      <c r="X11" s="125">
        <v>206.7</v>
      </c>
      <c r="Y11" s="125">
        <v>211</v>
      </c>
      <c r="Z11" s="125">
        <v>214.9</v>
      </c>
      <c r="AA11" s="125">
        <v>218.7</v>
      </c>
      <c r="AB11" s="125">
        <v>222.6</v>
      </c>
      <c r="AC11" s="125">
        <v>226.5</v>
      </c>
      <c r="AD11" s="125">
        <v>230.6</v>
      </c>
      <c r="AE11" s="125">
        <v>234.5</v>
      </c>
      <c r="AF11" s="125">
        <v>238.3</v>
      </c>
      <c r="AG11" s="125">
        <v>242.6</v>
      </c>
      <c r="AH11" s="125">
        <v>246.1</v>
      </c>
      <c r="AI11" s="125">
        <v>250.5</v>
      </c>
      <c r="AJ11" s="125">
        <v>254.2</v>
      </c>
      <c r="AK11" s="125">
        <v>258.5</v>
      </c>
      <c r="AL11" s="125">
        <v>262.10000000000002</v>
      </c>
      <c r="AM11" s="125">
        <v>266</v>
      </c>
      <c r="AN11" s="125">
        <v>270.10000000000002</v>
      </c>
      <c r="AO11" s="125">
        <v>274.3</v>
      </c>
      <c r="AP11" s="125">
        <v>278.3</v>
      </c>
      <c r="AQ11" s="125">
        <v>282.2</v>
      </c>
      <c r="AR11" s="125">
        <v>286.10000000000002</v>
      </c>
      <c r="AS11" s="125">
        <v>290.39999999999998</v>
      </c>
      <c r="AT11" s="125">
        <v>294.10000000000002</v>
      </c>
      <c r="AU11" s="125">
        <v>298</v>
      </c>
      <c r="AV11" s="125">
        <v>301.8</v>
      </c>
      <c r="AW11" s="125">
        <v>306</v>
      </c>
      <c r="AX11" s="125">
        <v>310</v>
      </c>
      <c r="AY11" s="125">
        <v>314</v>
      </c>
      <c r="AZ11" s="125">
        <v>317.89999999999998</v>
      </c>
      <c r="BA11" s="125">
        <v>322</v>
      </c>
      <c r="BB11" s="125">
        <v>325.89999999999998</v>
      </c>
      <c r="BC11" s="125">
        <v>328.1</v>
      </c>
      <c r="BD11" s="125">
        <v>330</v>
      </c>
      <c r="BE11" s="125">
        <v>332</v>
      </c>
      <c r="BF11" s="125">
        <v>333.8</v>
      </c>
      <c r="BG11" s="125">
        <v>335.7</v>
      </c>
      <c r="BH11" s="125">
        <v>337.6</v>
      </c>
      <c r="BI11" s="125">
        <v>340</v>
      </c>
      <c r="BJ11" s="125">
        <v>341.6</v>
      </c>
      <c r="BK11" s="125">
        <v>343.5</v>
      </c>
      <c r="BL11" s="125">
        <v>345.4</v>
      </c>
      <c r="BM11" s="125">
        <v>347.7</v>
      </c>
      <c r="BN11" s="125">
        <v>349.8</v>
      </c>
      <c r="BO11" s="125">
        <v>351.5</v>
      </c>
      <c r="BP11" s="125">
        <v>354.1</v>
      </c>
      <c r="BQ11" s="125">
        <v>355.5</v>
      </c>
      <c r="BR11" s="125">
        <v>357.9</v>
      </c>
      <c r="BS11" s="125">
        <v>359.3</v>
      </c>
      <c r="BT11" s="125">
        <v>361.8</v>
      </c>
      <c r="BU11" s="125">
        <v>363.4</v>
      </c>
      <c r="BV11" s="125">
        <v>365.8</v>
      </c>
      <c r="BW11" s="125">
        <v>367.5</v>
      </c>
      <c r="BX11" s="125">
        <v>369.5</v>
      </c>
      <c r="BY11" s="125">
        <v>371.7</v>
      </c>
      <c r="BZ11" s="125">
        <v>373.3</v>
      </c>
      <c r="CA11" s="125">
        <v>375.5</v>
      </c>
      <c r="CB11" s="125">
        <v>377.4</v>
      </c>
      <c r="CC11" s="125">
        <v>381.4</v>
      </c>
      <c r="CD11" s="125">
        <v>385.5</v>
      </c>
      <c r="CE11" s="125">
        <v>389.4</v>
      </c>
      <c r="CF11" s="125">
        <v>393.4</v>
      </c>
      <c r="CG11" s="125">
        <v>397.5</v>
      </c>
      <c r="CH11" s="125">
        <v>401.4</v>
      </c>
      <c r="CI11" s="125">
        <v>405.3</v>
      </c>
      <c r="CJ11" s="125">
        <v>409.2</v>
      </c>
      <c r="CK11" s="125">
        <v>412.9</v>
      </c>
      <c r="CL11" s="125">
        <v>417.1</v>
      </c>
      <c r="CM11" s="125">
        <v>421.4</v>
      </c>
      <c r="CN11" s="125">
        <v>426</v>
      </c>
      <c r="CO11" s="125">
        <v>430.2</v>
      </c>
      <c r="CP11" s="125">
        <v>434.8</v>
      </c>
      <c r="CQ11" s="125">
        <v>465.3</v>
      </c>
      <c r="CR11" s="125">
        <v>498.1</v>
      </c>
      <c r="CS11" s="125">
        <v>532.6</v>
      </c>
      <c r="CT11" s="125">
        <v>570.20000000000005</v>
      </c>
      <c r="CU11" s="125">
        <v>610.1</v>
      </c>
      <c r="CV11" s="125">
        <v>652.6</v>
      </c>
      <c r="CW11" s="125">
        <v>698.3</v>
      </c>
      <c r="CX11" s="125">
        <v>726.2</v>
      </c>
      <c r="CY11" s="125">
        <v>755.5</v>
      </c>
      <c r="CZ11" s="125">
        <v>785.6</v>
      </c>
      <c r="DA11" s="125">
        <v>817.1</v>
      </c>
      <c r="DB11" s="125">
        <v>849.8</v>
      </c>
      <c r="DC11" s="125">
        <v>883.5</v>
      </c>
      <c r="DD11" s="125">
        <v>918.9</v>
      </c>
      <c r="DE11" s="125">
        <v>955.7</v>
      </c>
      <c r="DF11" s="125">
        <v>994</v>
      </c>
      <c r="DG11" s="125">
        <v>1038.8</v>
      </c>
      <c r="DH11" s="125">
        <v>1090.7</v>
      </c>
      <c r="DI11" s="125">
        <v>1145.2</v>
      </c>
      <c r="DJ11" s="125">
        <v>1202.4000000000001</v>
      </c>
      <c r="DK11" s="125">
        <v>1262.5999999999999</v>
      </c>
      <c r="DL11" s="125">
        <v>1325.5</v>
      </c>
      <c r="DM11" s="125">
        <v>1392</v>
      </c>
      <c r="DN11" s="125">
        <v>1461.6</v>
      </c>
      <c r="DO11" s="125">
        <v>1534.7</v>
      </c>
      <c r="DP11" s="125">
        <v>1611</v>
      </c>
      <c r="DQ11" s="125">
        <v>1675.6</v>
      </c>
      <c r="DR11" s="125">
        <v>1742.5</v>
      </c>
      <c r="DS11" s="125">
        <v>1812</v>
      </c>
      <c r="DT11" s="125">
        <v>1884.9</v>
      </c>
      <c r="DU11" s="125">
        <v>1960.2</v>
      </c>
      <c r="DV11" s="125">
        <v>2038.5</v>
      </c>
      <c r="DW11" s="125">
        <v>2120.1999999999998</v>
      </c>
      <c r="DX11" s="125">
        <v>2204.8000000000002</v>
      </c>
      <c r="DY11" s="125">
        <v>2294</v>
      </c>
    </row>
    <row r="12" spans="1:129" x14ac:dyDescent="0.25">
      <c r="A12" s="124">
        <v>800</v>
      </c>
      <c r="B12" s="125">
        <v>130.80000000000001</v>
      </c>
      <c r="C12" s="125">
        <v>134.80000000000001</v>
      </c>
      <c r="D12" s="125">
        <v>138.9</v>
      </c>
      <c r="E12" s="125">
        <v>144</v>
      </c>
      <c r="F12" s="125">
        <v>148</v>
      </c>
      <c r="G12" s="125">
        <v>152.1</v>
      </c>
      <c r="H12" s="125">
        <v>156.6</v>
      </c>
      <c r="I12" s="125">
        <v>161.4</v>
      </c>
      <c r="J12" s="125">
        <v>165.6</v>
      </c>
      <c r="K12" s="125">
        <v>169.8</v>
      </c>
      <c r="L12" s="125">
        <v>173.9</v>
      </c>
      <c r="M12" s="125">
        <v>178.4</v>
      </c>
      <c r="N12" s="125">
        <v>182.7</v>
      </c>
      <c r="O12" s="125">
        <v>187.4</v>
      </c>
      <c r="P12" s="125">
        <v>191.5</v>
      </c>
      <c r="Q12" s="125">
        <v>195.8</v>
      </c>
      <c r="R12" s="125">
        <v>200</v>
      </c>
      <c r="S12" s="125">
        <v>204.4</v>
      </c>
      <c r="T12" s="125">
        <v>209</v>
      </c>
      <c r="U12" s="125">
        <v>213.4</v>
      </c>
      <c r="V12" s="125">
        <v>217.5</v>
      </c>
      <c r="W12" s="125">
        <v>222.1</v>
      </c>
      <c r="X12" s="125">
        <v>226.3</v>
      </c>
      <c r="Y12" s="125">
        <v>231</v>
      </c>
      <c r="Z12" s="125">
        <v>235.2</v>
      </c>
      <c r="AA12" s="125">
        <v>239.6</v>
      </c>
      <c r="AB12" s="125">
        <v>243.8</v>
      </c>
      <c r="AC12" s="125">
        <v>248.2</v>
      </c>
      <c r="AD12" s="125">
        <v>252.6</v>
      </c>
      <c r="AE12" s="125">
        <v>256.60000000000002</v>
      </c>
      <c r="AF12" s="125">
        <v>260.89999999999998</v>
      </c>
      <c r="AG12" s="125">
        <v>265.5</v>
      </c>
      <c r="AH12" s="125">
        <v>269.7</v>
      </c>
      <c r="AI12" s="125">
        <v>274.2</v>
      </c>
      <c r="AJ12" s="125">
        <v>278.5</v>
      </c>
      <c r="AK12" s="125">
        <v>283.10000000000002</v>
      </c>
      <c r="AL12" s="125">
        <v>287.10000000000002</v>
      </c>
      <c r="AM12" s="125">
        <v>291.39999999999998</v>
      </c>
      <c r="AN12" s="125">
        <v>295.8</v>
      </c>
      <c r="AO12" s="125">
        <v>300.5</v>
      </c>
      <c r="AP12" s="125">
        <v>304.8</v>
      </c>
      <c r="AQ12" s="125">
        <v>309.10000000000002</v>
      </c>
      <c r="AR12" s="125">
        <v>313.3</v>
      </c>
      <c r="AS12" s="125">
        <v>318</v>
      </c>
      <c r="AT12" s="125">
        <v>322.10000000000002</v>
      </c>
      <c r="AU12" s="125">
        <v>326.5</v>
      </c>
      <c r="AV12" s="125">
        <v>330.5</v>
      </c>
      <c r="AW12" s="125">
        <v>335.3</v>
      </c>
      <c r="AX12" s="125">
        <v>339.6</v>
      </c>
      <c r="AY12" s="125">
        <v>343.7</v>
      </c>
      <c r="AZ12" s="125">
        <v>348.1</v>
      </c>
      <c r="BA12" s="125">
        <v>352.5</v>
      </c>
      <c r="BB12" s="125">
        <v>357</v>
      </c>
      <c r="BC12" s="125">
        <v>359.1</v>
      </c>
      <c r="BD12" s="125">
        <v>361.4</v>
      </c>
      <c r="BE12" s="125">
        <v>363.2</v>
      </c>
      <c r="BF12" s="125">
        <v>365.7</v>
      </c>
      <c r="BG12" s="125">
        <v>367.6</v>
      </c>
      <c r="BH12" s="125">
        <v>369.9</v>
      </c>
      <c r="BI12" s="125">
        <v>372.1</v>
      </c>
      <c r="BJ12" s="125">
        <v>374.2</v>
      </c>
      <c r="BK12" s="125">
        <v>376.2</v>
      </c>
      <c r="BL12" s="125">
        <v>378.4</v>
      </c>
      <c r="BM12" s="125">
        <v>380.7</v>
      </c>
      <c r="BN12" s="125">
        <v>383</v>
      </c>
      <c r="BO12" s="125">
        <v>384.8</v>
      </c>
      <c r="BP12" s="125">
        <v>387.7</v>
      </c>
      <c r="BQ12" s="125">
        <v>389.4</v>
      </c>
      <c r="BR12" s="125">
        <v>392</v>
      </c>
      <c r="BS12" s="125">
        <v>393.6</v>
      </c>
      <c r="BT12" s="125">
        <v>396</v>
      </c>
      <c r="BU12" s="125">
        <v>397.9</v>
      </c>
      <c r="BV12" s="125">
        <v>400.6</v>
      </c>
      <c r="BW12" s="125">
        <v>402.4</v>
      </c>
      <c r="BX12" s="125">
        <v>404.6</v>
      </c>
      <c r="BY12" s="125">
        <v>407</v>
      </c>
      <c r="BZ12" s="125">
        <v>408.9</v>
      </c>
      <c r="CA12" s="125">
        <v>411.3</v>
      </c>
      <c r="CB12" s="125">
        <v>413.4</v>
      </c>
      <c r="CC12" s="125">
        <v>417.5</v>
      </c>
      <c r="CD12" s="125">
        <v>422</v>
      </c>
      <c r="CE12" s="125">
        <v>426.4</v>
      </c>
      <c r="CF12" s="125">
        <v>430.6</v>
      </c>
      <c r="CG12" s="125">
        <v>435.2</v>
      </c>
      <c r="CH12" s="125">
        <v>439.4</v>
      </c>
      <c r="CI12" s="125">
        <v>443.9</v>
      </c>
      <c r="CJ12" s="125">
        <v>448.3</v>
      </c>
      <c r="CK12" s="125">
        <v>452.3</v>
      </c>
      <c r="CL12" s="125">
        <v>456.8</v>
      </c>
      <c r="CM12" s="125">
        <v>461.4</v>
      </c>
      <c r="CN12" s="125">
        <v>466.5</v>
      </c>
      <c r="CO12" s="125">
        <v>471.1</v>
      </c>
      <c r="CP12" s="125">
        <v>476.2</v>
      </c>
      <c r="CQ12" s="125">
        <v>509.6</v>
      </c>
      <c r="CR12" s="125">
        <v>545.29999999999995</v>
      </c>
      <c r="CS12" s="125">
        <v>583.29999999999995</v>
      </c>
      <c r="CT12" s="125">
        <v>623.9</v>
      </c>
      <c r="CU12" s="125">
        <v>667.9</v>
      </c>
      <c r="CV12" s="125">
        <v>714.6</v>
      </c>
      <c r="CW12" s="125">
        <v>764.7</v>
      </c>
      <c r="CX12" s="125">
        <v>795.4</v>
      </c>
      <c r="CY12" s="125">
        <v>827.1</v>
      </c>
      <c r="CZ12" s="125">
        <v>860.2</v>
      </c>
      <c r="DA12" s="125">
        <v>894.5</v>
      </c>
      <c r="DB12" s="125">
        <v>930.3</v>
      </c>
      <c r="DC12" s="125">
        <v>967.6</v>
      </c>
      <c r="DD12" s="125">
        <v>1006.2</v>
      </c>
      <c r="DE12" s="125">
        <v>1046.4000000000001</v>
      </c>
      <c r="DF12" s="125">
        <v>1088.4000000000001</v>
      </c>
      <c r="DG12" s="125">
        <v>1131.9000000000001</v>
      </c>
      <c r="DH12" s="125">
        <v>1177.0999999999999</v>
      </c>
      <c r="DI12" s="125">
        <v>1224.4000000000001</v>
      </c>
      <c r="DJ12" s="125">
        <v>1273.2</v>
      </c>
      <c r="DK12" s="125">
        <v>1324.2</v>
      </c>
      <c r="DL12" s="125">
        <v>1377.1</v>
      </c>
      <c r="DM12" s="125">
        <v>1432.2</v>
      </c>
      <c r="DN12" s="125">
        <v>1489.6</v>
      </c>
      <c r="DO12" s="125">
        <v>1549.1</v>
      </c>
      <c r="DP12" s="125">
        <v>1611.5</v>
      </c>
      <c r="DQ12" s="125">
        <v>1692</v>
      </c>
      <c r="DR12" s="125">
        <v>1776.4</v>
      </c>
      <c r="DS12" s="125">
        <v>1865.3</v>
      </c>
      <c r="DT12" s="125">
        <v>1958.5</v>
      </c>
      <c r="DU12" s="125">
        <v>2038</v>
      </c>
      <c r="DV12" s="125">
        <v>2099.1999999999998</v>
      </c>
      <c r="DW12" s="125">
        <v>2162.1999999999998</v>
      </c>
      <c r="DX12" s="125">
        <v>2227.1</v>
      </c>
      <c r="DY12" s="125">
        <v>2295.5</v>
      </c>
    </row>
    <row r="13" spans="1:129" x14ac:dyDescent="0.25">
      <c r="A13" s="124">
        <v>900</v>
      </c>
      <c r="B13" s="125">
        <v>143.1</v>
      </c>
      <c r="C13" s="125">
        <v>147.80000000000001</v>
      </c>
      <c r="D13" s="125">
        <v>152.1</v>
      </c>
      <c r="E13" s="125">
        <v>158</v>
      </c>
      <c r="F13" s="125">
        <v>162.30000000000001</v>
      </c>
      <c r="G13" s="125">
        <v>166.8</v>
      </c>
      <c r="H13" s="125">
        <v>171.5</v>
      </c>
      <c r="I13" s="125">
        <v>176.6</v>
      </c>
      <c r="J13" s="125">
        <v>181.1</v>
      </c>
      <c r="K13" s="125">
        <v>185.9</v>
      </c>
      <c r="L13" s="125">
        <v>190.5</v>
      </c>
      <c r="M13" s="125">
        <v>195.4</v>
      </c>
      <c r="N13" s="125">
        <v>199.9</v>
      </c>
      <c r="O13" s="125">
        <v>205.1</v>
      </c>
      <c r="P13" s="125">
        <v>209.5</v>
      </c>
      <c r="Q13" s="125">
        <v>214.5</v>
      </c>
      <c r="R13" s="125">
        <v>219.2</v>
      </c>
      <c r="S13" s="125">
        <v>224</v>
      </c>
      <c r="T13" s="125">
        <v>228.9</v>
      </c>
      <c r="U13" s="125">
        <v>233.7</v>
      </c>
      <c r="V13" s="125">
        <v>238.2</v>
      </c>
      <c r="W13" s="125">
        <v>243</v>
      </c>
      <c r="X13" s="125">
        <v>247.8</v>
      </c>
      <c r="Y13" s="125">
        <v>253</v>
      </c>
      <c r="Z13" s="125">
        <v>257.5</v>
      </c>
      <c r="AA13" s="125">
        <v>262.10000000000002</v>
      </c>
      <c r="AB13" s="125">
        <v>266.89999999999998</v>
      </c>
      <c r="AC13" s="125">
        <v>271.60000000000002</v>
      </c>
      <c r="AD13" s="125">
        <v>276.5</v>
      </c>
      <c r="AE13" s="125">
        <v>281.2</v>
      </c>
      <c r="AF13" s="125">
        <v>285.8</v>
      </c>
      <c r="AG13" s="125">
        <v>290.7</v>
      </c>
      <c r="AH13" s="125">
        <v>295.39999999999998</v>
      </c>
      <c r="AI13" s="125">
        <v>300.39999999999998</v>
      </c>
      <c r="AJ13" s="125">
        <v>305</v>
      </c>
      <c r="AK13" s="125">
        <v>310</v>
      </c>
      <c r="AL13" s="125">
        <v>314.5</v>
      </c>
      <c r="AM13" s="125">
        <v>319</v>
      </c>
      <c r="AN13" s="125">
        <v>323.89999999999998</v>
      </c>
      <c r="AO13" s="125">
        <v>329.1</v>
      </c>
      <c r="AP13" s="125">
        <v>333.5</v>
      </c>
      <c r="AQ13" s="125">
        <v>338.3</v>
      </c>
      <c r="AR13" s="125">
        <v>343.2</v>
      </c>
      <c r="AS13" s="125">
        <v>348.2</v>
      </c>
      <c r="AT13" s="125">
        <v>352.6</v>
      </c>
      <c r="AU13" s="125">
        <v>357.6</v>
      </c>
      <c r="AV13" s="125">
        <v>362</v>
      </c>
      <c r="AW13" s="125">
        <v>367.1</v>
      </c>
      <c r="AX13" s="125">
        <v>371.8</v>
      </c>
      <c r="AY13" s="125">
        <v>376.3</v>
      </c>
      <c r="AZ13" s="125">
        <v>381.2</v>
      </c>
      <c r="BA13" s="125">
        <v>386</v>
      </c>
      <c r="BB13" s="125">
        <v>390.8</v>
      </c>
      <c r="BC13" s="125">
        <v>393.4</v>
      </c>
      <c r="BD13" s="125">
        <v>395.6</v>
      </c>
      <c r="BE13" s="125">
        <v>397.8</v>
      </c>
      <c r="BF13" s="125">
        <v>400.3</v>
      </c>
      <c r="BG13" s="125">
        <v>402.6</v>
      </c>
      <c r="BH13" s="125">
        <v>404.7</v>
      </c>
      <c r="BI13" s="125">
        <v>407.5</v>
      </c>
      <c r="BJ13" s="125">
        <v>409.7</v>
      </c>
      <c r="BK13" s="125">
        <v>411.9</v>
      </c>
      <c r="BL13" s="125">
        <v>414.3</v>
      </c>
      <c r="BM13" s="125">
        <v>416.9</v>
      </c>
      <c r="BN13" s="125">
        <v>419.3</v>
      </c>
      <c r="BO13" s="125">
        <v>421.4</v>
      </c>
      <c r="BP13" s="125">
        <v>424.5</v>
      </c>
      <c r="BQ13" s="125">
        <v>426.4</v>
      </c>
      <c r="BR13" s="125">
        <v>429.1</v>
      </c>
      <c r="BS13" s="125">
        <v>431.1</v>
      </c>
      <c r="BT13" s="125">
        <v>433.7</v>
      </c>
      <c r="BU13" s="125">
        <v>435.7</v>
      </c>
      <c r="BV13" s="125">
        <v>438.6</v>
      </c>
      <c r="BW13" s="125">
        <v>440.5</v>
      </c>
      <c r="BX13" s="125">
        <v>443.4</v>
      </c>
      <c r="BY13" s="125">
        <v>445.6</v>
      </c>
      <c r="BZ13" s="125">
        <v>448</v>
      </c>
      <c r="CA13" s="125">
        <v>450.2</v>
      </c>
      <c r="CB13" s="125">
        <v>452.6</v>
      </c>
      <c r="CC13" s="125">
        <v>457.2</v>
      </c>
      <c r="CD13" s="125">
        <v>462.2</v>
      </c>
      <c r="CE13" s="125">
        <v>466.9</v>
      </c>
      <c r="CF13" s="125">
        <v>471.5</v>
      </c>
      <c r="CG13" s="125">
        <v>476.5</v>
      </c>
      <c r="CH13" s="125">
        <v>481.2</v>
      </c>
      <c r="CI13" s="125">
        <v>486.1</v>
      </c>
      <c r="CJ13" s="125">
        <v>491.1</v>
      </c>
      <c r="CK13" s="125">
        <v>495.4</v>
      </c>
      <c r="CL13" s="125">
        <v>500.2</v>
      </c>
      <c r="CM13" s="125">
        <v>505.3</v>
      </c>
      <c r="CN13" s="125">
        <v>510.7</v>
      </c>
      <c r="CO13" s="125">
        <v>516</v>
      </c>
      <c r="CP13" s="125">
        <v>521.5</v>
      </c>
      <c r="CQ13" s="125">
        <v>557.9</v>
      </c>
      <c r="CR13" s="125">
        <v>597</v>
      </c>
      <c r="CS13" s="125">
        <v>638.70000000000005</v>
      </c>
      <c r="CT13" s="125">
        <v>683.4</v>
      </c>
      <c r="CU13" s="125">
        <v>728.8</v>
      </c>
      <c r="CV13" s="125">
        <v>765.1</v>
      </c>
      <c r="CW13" s="125">
        <v>803.6</v>
      </c>
      <c r="CX13" s="125">
        <v>835.7</v>
      </c>
      <c r="CY13" s="125">
        <v>868.7</v>
      </c>
      <c r="CZ13" s="125">
        <v>903.7</v>
      </c>
      <c r="DA13" s="125">
        <v>939.8</v>
      </c>
      <c r="DB13" s="125">
        <v>977.5</v>
      </c>
      <c r="DC13" s="125">
        <v>1016.7</v>
      </c>
      <c r="DD13" s="125">
        <v>1057.2</v>
      </c>
      <c r="DE13" s="125">
        <v>1099.5</v>
      </c>
      <c r="DF13" s="125">
        <v>1143.4000000000001</v>
      </c>
      <c r="DG13" s="125">
        <v>1189.3</v>
      </c>
      <c r="DH13" s="125">
        <v>1236.9000000000001</v>
      </c>
      <c r="DI13" s="125">
        <v>1286.2</v>
      </c>
      <c r="DJ13" s="125">
        <v>1337.7</v>
      </c>
      <c r="DK13" s="125">
        <v>1391.3</v>
      </c>
      <c r="DL13" s="125">
        <v>1446.8</v>
      </c>
      <c r="DM13" s="125">
        <v>1504.9</v>
      </c>
      <c r="DN13" s="125">
        <v>1565</v>
      </c>
      <c r="DO13" s="125">
        <v>1627.7</v>
      </c>
      <c r="DP13" s="125">
        <v>1692.6</v>
      </c>
      <c r="DQ13" s="125">
        <v>1760.3</v>
      </c>
      <c r="DR13" s="125">
        <v>1830.9</v>
      </c>
      <c r="DS13" s="125">
        <v>1903.8</v>
      </c>
      <c r="DT13" s="125">
        <v>1978.7</v>
      </c>
      <c r="DU13" s="125">
        <v>2039.6</v>
      </c>
      <c r="DV13" s="125">
        <v>2100.6999999999998</v>
      </c>
      <c r="DW13" s="125">
        <v>2163.6999999999998</v>
      </c>
      <c r="DX13" s="125">
        <v>2228.6</v>
      </c>
      <c r="DY13" s="125">
        <v>2299.6999999999998</v>
      </c>
    </row>
    <row r="14" spans="1:129" x14ac:dyDescent="0.25">
      <c r="A14" s="124">
        <v>1000</v>
      </c>
      <c r="B14" s="125">
        <v>156.6</v>
      </c>
      <c r="C14" s="125">
        <v>162</v>
      </c>
      <c r="D14" s="125">
        <v>166.8</v>
      </c>
      <c r="E14" s="125">
        <v>172.9</v>
      </c>
      <c r="F14" s="125">
        <v>177.7</v>
      </c>
      <c r="G14" s="125">
        <v>182.7</v>
      </c>
      <c r="H14" s="125">
        <v>187.9</v>
      </c>
      <c r="I14" s="125">
        <v>193.3</v>
      </c>
      <c r="J14" s="125">
        <v>198.5</v>
      </c>
      <c r="K14" s="125">
        <v>203.4</v>
      </c>
      <c r="L14" s="125">
        <v>208.5</v>
      </c>
      <c r="M14" s="125">
        <v>213.9</v>
      </c>
      <c r="N14" s="125">
        <v>219</v>
      </c>
      <c r="O14" s="125">
        <v>224.6</v>
      </c>
      <c r="P14" s="125">
        <v>229.4</v>
      </c>
      <c r="Q14" s="125">
        <v>234.9</v>
      </c>
      <c r="R14" s="125">
        <v>240</v>
      </c>
      <c r="S14" s="125">
        <v>245.2</v>
      </c>
      <c r="T14" s="125">
        <v>250.6</v>
      </c>
      <c r="U14" s="125">
        <v>256</v>
      </c>
      <c r="V14" s="125">
        <v>260.8</v>
      </c>
      <c r="W14" s="125">
        <v>266</v>
      </c>
      <c r="X14" s="125">
        <v>271.2</v>
      </c>
      <c r="Y14" s="125">
        <v>277.10000000000002</v>
      </c>
      <c r="Z14" s="125">
        <v>282</v>
      </c>
      <c r="AA14" s="125">
        <v>287.10000000000002</v>
      </c>
      <c r="AB14" s="125">
        <v>292.3</v>
      </c>
      <c r="AC14" s="125">
        <v>297.3</v>
      </c>
      <c r="AD14" s="125">
        <v>302.7</v>
      </c>
      <c r="AE14" s="125">
        <v>307.89999999999998</v>
      </c>
      <c r="AF14" s="125">
        <v>312.89999999999998</v>
      </c>
      <c r="AG14" s="125">
        <v>318.3</v>
      </c>
      <c r="AH14" s="125">
        <v>323.2</v>
      </c>
      <c r="AI14" s="125">
        <v>328.6</v>
      </c>
      <c r="AJ14" s="125">
        <v>333.9</v>
      </c>
      <c r="AK14" s="125">
        <v>339.6</v>
      </c>
      <c r="AL14" s="125">
        <v>344.5</v>
      </c>
      <c r="AM14" s="125">
        <v>349.6</v>
      </c>
      <c r="AN14" s="125">
        <v>354.6</v>
      </c>
      <c r="AO14" s="125">
        <v>360.1</v>
      </c>
      <c r="AP14" s="125">
        <v>365.3</v>
      </c>
      <c r="AQ14" s="125">
        <v>370.7</v>
      </c>
      <c r="AR14" s="125">
        <v>375.7</v>
      </c>
      <c r="AS14" s="125">
        <v>381.3</v>
      </c>
      <c r="AT14" s="125">
        <v>386.2</v>
      </c>
      <c r="AU14" s="125">
        <v>391.4</v>
      </c>
      <c r="AV14" s="125">
        <v>396.5</v>
      </c>
      <c r="AW14" s="125">
        <v>401.9</v>
      </c>
      <c r="AX14" s="125">
        <v>407.1</v>
      </c>
      <c r="AY14" s="125">
        <v>412.1</v>
      </c>
      <c r="AZ14" s="125">
        <v>417.3</v>
      </c>
      <c r="BA14" s="125">
        <v>422.6</v>
      </c>
      <c r="BB14" s="125">
        <v>427.9</v>
      </c>
      <c r="BC14" s="125">
        <v>430.6</v>
      </c>
      <c r="BD14" s="125">
        <v>433.3</v>
      </c>
      <c r="BE14" s="125">
        <v>435.6</v>
      </c>
      <c r="BF14" s="125">
        <v>438.5</v>
      </c>
      <c r="BG14" s="125">
        <v>440.7</v>
      </c>
      <c r="BH14" s="125">
        <v>443.5</v>
      </c>
      <c r="BI14" s="125">
        <v>446.2</v>
      </c>
      <c r="BJ14" s="125">
        <v>448.6</v>
      </c>
      <c r="BK14" s="125">
        <v>451</v>
      </c>
      <c r="BL14" s="125">
        <v>453.4</v>
      </c>
      <c r="BM14" s="125">
        <v>456.6</v>
      </c>
      <c r="BN14" s="125">
        <v>459.2</v>
      </c>
      <c r="BO14" s="125">
        <v>461.4</v>
      </c>
      <c r="BP14" s="125">
        <v>464.8</v>
      </c>
      <c r="BQ14" s="125">
        <v>466.9</v>
      </c>
      <c r="BR14" s="125">
        <v>469.9</v>
      </c>
      <c r="BS14" s="125">
        <v>471.9</v>
      </c>
      <c r="BT14" s="125">
        <v>474.8</v>
      </c>
      <c r="BU14" s="125">
        <v>477.3</v>
      </c>
      <c r="BV14" s="125">
        <v>480.4</v>
      </c>
      <c r="BW14" s="125">
        <v>482.4</v>
      </c>
      <c r="BX14" s="125">
        <v>485.3</v>
      </c>
      <c r="BY14" s="125">
        <v>488</v>
      </c>
      <c r="BZ14" s="125">
        <v>490.7</v>
      </c>
      <c r="CA14" s="125">
        <v>492.9</v>
      </c>
      <c r="CB14" s="125">
        <v>495.7</v>
      </c>
      <c r="CC14" s="125">
        <v>500.7</v>
      </c>
      <c r="CD14" s="125">
        <v>506.1</v>
      </c>
      <c r="CE14" s="125">
        <v>511.1</v>
      </c>
      <c r="CF14" s="125">
        <v>516.4</v>
      </c>
      <c r="CG14" s="125">
        <v>521.79999999999995</v>
      </c>
      <c r="CH14" s="125">
        <v>526.9</v>
      </c>
      <c r="CI14" s="125">
        <v>532.1</v>
      </c>
      <c r="CJ14" s="125">
        <v>537.70000000000005</v>
      </c>
      <c r="CK14" s="125">
        <v>542.4</v>
      </c>
      <c r="CL14" s="125">
        <v>547.79999999999995</v>
      </c>
      <c r="CM14" s="125">
        <v>553.20000000000005</v>
      </c>
      <c r="CN14" s="125">
        <v>559.29999999999995</v>
      </c>
      <c r="CO14" s="125">
        <v>565</v>
      </c>
      <c r="CP14" s="125">
        <v>571</v>
      </c>
      <c r="CQ14" s="125">
        <v>599.5</v>
      </c>
      <c r="CR14" s="125">
        <v>629.6</v>
      </c>
      <c r="CS14" s="125">
        <v>660.9</v>
      </c>
      <c r="CT14" s="125">
        <v>694.1</v>
      </c>
      <c r="CU14" s="125">
        <v>731.2</v>
      </c>
      <c r="CV14" s="125">
        <v>782.4</v>
      </c>
      <c r="CW14" s="125">
        <v>837.1</v>
      </c>
      <c r="CX14" s="125">
        <v>871</v>
      </c>
      <c r="CY14" s="125">
        <v>905.8</v>
      </c>
      <c r="CZ14" s="125">
        <v>941.9</v>
      </c>
      <c r="DA14" s="125">
        <v>979.5</v>
      </c>
      <c r="DB14" s="125">
        <v>1018.8</v>
      </c>
      <c r="DC14" s="125">
        <v>1059.4000000000001</v>
      </c>
      <c r="DD14" s="125">
        <v>1101.8</v>
      </c>
      <c r="DE14" s="125">
        <v>1146</v>
      </c>
      <c r="DF14" s="125">
        <v>1191.7</v>
      </c>
      <c r="DG14" s="125">
        <v>1239.4000000000001</v>
      </c>
      <c r="DH14" s="125">
        <v>1289</v>
      </c>
      <c r="DI14" s="125">
        <v>1340.5</v>
      </c>
      <c r="DJ14" s="125">
        <v>1394</v>
      </c>
      <c r="DK14" s="125">
        <v>1449.9</v>
      </c>
      <c r="DL14" s="125">
        <v>1507.9</v>
      </c>
      <c r="DM14" s="125">
        <v>1568.1</v>
      </c>
      <c r="DN14" s="125">
        <v>1630.8</v>
      </c>
      <c r="DO14" s="125">
        <v>1696.4</v>
      </c>
      <c r="DP14" s="125">
        <v>1758.2</v>
      </c>
      <c r="DQ14" s="125">
        <v>1810.8</v>
      </c>
      <c r="DR14" s="125">
        <v>1865.1</v>
      </c>
      <c r="DS14" s="125">
        <v>1921.1</v>
      </c>
      <c r="DT14" s="125">
        <v>1980</v>
      </c>
      <c r="DU14" s="125">
        <v>2056.5</v>
      </c>
      <c r="DV14" s="125">
        <v>2141.6999999999998</v>
      </c>
      <c r="DW14" s="125">
        <v>2227.3000000000002</v>
      </c>
      <c r="DX14" s="125">
        <v>2316.5</v>
      </c>
      <c r="DY14" s="125">
        <v>2409.1</v>
      </c>
    </row>
    <row r="15" spans="1:129" x14ac:dyDescent="0.25">
      <c r="A15" s="124">
        <v>1100</v>
      </c>
      <c r="B15" s="125">
        <v>169.3</v>
      </c>
      <c r="C15" s="125">
        <v>174.6</v>
      </c>
      <c r="D15" s="125">
        <v>180.1</v>
      </c>
      <c r="E15" s="125">
        <v>186.8</v>
      </c>
      <c r="F15" s="125">
        <v>191.8</v>
      </c>
      <c r="G15" s="125">
        <v>197.3</v>
      </c>
      <c r="H15" s="125">
        <v>203</v>
      </c>
      <c r="I15" s="125">
        <v>208.8</v>
      </c>
      <c r="J15" s="125">
        <v>214.1</v>
      </c>
      <c r="K15" s="125">
        <v>219.9</v>
      </c>
      <c r="L15" s="125">
        <v>225</v>
      </c>
      <c r="M15" s="125">
        <v>231.1</v>
      </c>
      <c r="N15" s="125">
        <v>236.4</v>
      </c>
      <c r="O15" s="125">
        <v>242.5</v>
      </c>
      <c r="P15" s="125">
        <v>247.9</v>
      </c>
      <c r="Q15" s="125">
        <v>253.7</v>
      </c>
      <c r="R15" s="125">
        <v>259.10000000000002</v>
      </c>
      <c r="S15" s="125">
        <v>264.89999999999998</v>
      </c>
      <c r="T15" s="125">
        <v>270.39999999999998</v>
      </c>
      <c r="U15" s="125">
        <v>276.39999999999998</v>
      </c>
      <c r="V15" s="125">
        <v>281.7</v>
      </c>
      <c r="W15" s="125">
        <v>287.3</v>
      </c>
      <c r="X15" s="125">
        <v>292.89999999999998</v>
      </c>
      <c r="Y15" s="125">
        <v>299.39999999999998</v>
      </c>
      <c r="Z15" s="125">
        <v>304.7</v>
      </c>
      <c r="AA15" s="125">
        <v>310.2</v>
      </c>
      <c r="AB15" s="125">
        <v>315.7</v>
      </c>
      <c r="AC15" s="125">
        <v>321.39999999999998</v>
      </c>
      <c r="AD15" s="125">
        <v>326.89999999999998</v>
      </c>
      <c r="AE15" s="125">
        <v>332.4</v>
      </c>
      <c r="AF15" s="125">
        <v>337.9</v>
      </c>
      <c r="AG15" s="125">
        <v>343.9</v>
      </c>
      <c r="AH15" s="125">
        <v>349.5</v>
      </c>
      <c r="AI15" s="125">
        <v>355</v>
      </c>
      <c r="AJ15" s="125">
        <v>360.7</v>
      </c>
      <c r="AK15" s="125">
        <v>366.7</v>
      </c>
      <c r="AL15" s="125">
        <v>372</v>
      </c>
      <c r="AM15" s="125">
        <v>377.2</v>
      </c>
      <c r="AN15" s="125">
        <v>383.1</v>
      </c>
      <c r="AO15" s="125">
        <v>388.9</v>
      </c>
      <c r="AP15" s="125">
        <v>394.5</v>
      </c>
      <c r="AQ15" s="125">
        <v>400.2</v>
      </c>
      <c r="AR15" s="125">
        <v>405.8</v>
      </c>
      <c r="AS15" s="125">
        <v>411.8</v>
      </c>
      <c r="AT15" s="125">
        <v>416.9</v>
      </c>
      <c r="AU15" s="125">
        <v>423.1</v>
      </c>
      <c r="AV15" s="125">
        <v>428.2</v>
      </c>
      <c r="AW15" s="125">
        <v>434.1</v>
      </c>
      <c r="AX15" s="125">
        <v>439.5</v>
      </c>
      <c r="AY15" s="125">
        <v>445</v>
      </c>
      <c r="AZ15" s="125">
        <v>450.8</v>
      </c>
      <c r="BA15" s="125">
        <v>456.6</v>
      </c>
      <c r="BB15" s="125">
        <v>462.1</v>
      </c>
      <c r="BC15" s="125">
        <v>465.1</v>
      </c>
      <c r="BD15" s="125">
        <v>468.1</v>
      </c>
      <c r="BE15" s="125">
        <v>470.6</v>
      </c>
      <c r="BF15" s="125">
        <v>473.5</v>
      </c>
      <c r="BG15" s="125">
        <v>476.1</v>
      </c>
      <c r="BH15" s="125">
        <v>478.8</v>
      </c>
      <c r="BI15" s="125">
        <v>481.8</v>
      </c>
      <c r="BJ15" s="125">
        <v>484.5</v>
      </c>
      <c r="BK15" s="125">
        <v>487.1</v>
      </c>
      <c r="BL15" s="125">
        <v>489.8</v>
      </c>
      <c r="BM15" s="125">
        <v>493</v>
      </c>
      <c r="BN15" s="125">
        <v>495.8</v>
      </c>
      <c r="BO15" s="125">
        <v>498.4</v>
      </c>
      <c r="BP15" s="125">
        <v>502.1</v>
      </c>
      <c r="BQ15" s="125">
        <v>504.2</v>
      </c>
      <c r="BR15" s="125">
        <v>507.6</v>
      </c>
      <c r="BS15" s="125">
        <v>509.7</v>
      </c>
      <c r="BT15" s="125">
        <v>513.1</v>
      </c>
      <c r="BU15" s="125">
        <v>515.29999999999995</v>
      </c>
      <c r="BV15" s="125">
        <v>518.6</v>
      </c>
      <c r="BW15" s="125">
        <v>520.9</v>
      </c>
      <c r="BX15" s="125">
        <v>524.1</v>
      </c>
      <c r="BY15" s="125">
        <v>527</v>
      </c>
      <c r="BZ15" s="125">
        <v>529.79999999999995</v>
      </c>
      <c r="CA15" s="125">
        <v>532.29999999999995</v>
      </c>
      <c r="CB15" s="125">
        <v>535.4</v>
      </c>
      <c r="CC15" s="125">
        <v>540.70000000000005</v>
      </c>
      <c r="CD15" s="125">
        <v>546.5</v>
      </c>
      <c r="CE15" s="125">
        <v>552.20000000000005</v>
      </c>
      <c r="CF15" s="125">
        <v>557.79999999999995</v>
      </c>
      <c r="CG15" s="125">
        <v>563.5</v>
      </c>
      <c r="CH15" s="125">
        <v>569.1</v>
      </c>
      <c r="CI15" s="125">
        <v>574.9</v>
      </c>
      <c r="CJ15" s="125">
        <v>580.70000000000005</v>
      </c>
      <c r="CK15" s="125">
        <v>585.70000000000005</v>
      </c>
      <c r="CL15" s="125">
        <v>591.5</v>
      </c>
      <c r="CM15" s="125">
        <v>597.5</v>
      </c>
      <c r="CN15" s="125">
        <v>603.79999999999995</v>
      </c>
      <c r="CO15" s="125">
        <v>610.20000000000005</v>
      </c>
      <c r="CP15" s="125">
        <v>616.6</v>
      </c>
      <c r="CQ15" s="125">
        <v>647.4</v>
      </c>
      <c r="CR15" s="125">
        <v>679.9</v>
      </c>
      <c r="CS15" s="125">
        <v>713.6</v>
      </c>
      <c r="CT15" s="125">
        <v>749.3</v>
      </c>
      <c r="CU15" s="125">
        <v>786.9</v>
      </c>
      <c r="CV15" s="125">
        <v>826.2</v>
      </c>
      <c r="CW15" s="125">
        <v>867.7</v>
      </c>
      <c r="CX15" s="125">
        <v>902.5</v>
      </c>
      <c r="CY15" s="125">
        <v>938.5</v>
      </c>
      <c r="CZ15" s="125">
        <v>975.8</v>
      </c>
      <c r="DA15" s="125">
        <v>1014.8</v>
      </c>
      <c r="DB15" s="125">
        <v>1055.5</v>
      </c>
      <c r="DC15" s="125">
        <v>1097.7</v>
      </c>
      <c r="DD15" s="125">
        <v>1141.5999999999999</v>
      </c>
      <c r="DE15" s="125">
        <v>1187.4000000000001</v>
      </c>
      <c r="DF15" s="125">
        <v>1234.8</v>
      </c>
      <c r="DG15" s="125">
        <v>1284.2</v>
      </c>
      <c r="DH15" s="125">
        <v>1335.6</v>
      </c>
      <c r="DI15" s="125">
        <v>1389</v>
      </c>
      <c r="DJ15" s="125">
        <v>1444.5</v>
      </c>
      <c r="DK15" s="125">
        <v>1502.4</v>
      </c>
      <c r="DL15" s="125">
        <v>1562.1</v>
      </c>
      <c r="DM15" s="125">
        <v>1609.1</v>
      </c>
      <c r="DN15" s="125">
        <v>1657.1</v>
      </c>
      <c r="DO15" s="125">
        <v>1707</v>
      </c>
      <c r="DP15" s="125">
        <v>1759.2</v>
      </c>
      <c r="DQ15" s="125">
        <v>1812</v>
      </c>
      <c r="DR15" s="125">
        <v>1866.6</v>
      </c>
      <c r="DS15" s="125">
        <v>1922.4</v>
      </c>
      <c r="DT15" s="125">
        <v>1980</v>
      </c>
      <c r="DU15" s="125">
        <v>2059.4</v>
      </c>
      <c r="DV15" s="125">
        <v>2159.6</v>
      </c>
      <c r="DW15" s="125">
        <v>2267.5</v>
      </c>
      <c r="DX15" s="125">
        <v>2340.1</v>
      </c>
      <c r="DY15" s="125">
        <v>2410.4</v>
      </c>
    </row>
    <row r="16" spans="1:129" x14ac:dyDescent="0.25">
      <c r="A16" s="124">
        <v>1200</v>
      </c>
      <c r="B16" s="125">
        <v>183</v>
      </c>
      <c r="C16" s="125">
        <v>188.7</v>
      </c>
      <c r="D16" s="125">
        <v>194.5</v>
      </c>
      <c r="E16" s="125">
        <v>201.7</v>
      </c>
      <c r="F16" s="125">
        <v>207.1</v>
      </c>
      <c r="G16" s="125">
        <v>213.1</v>
      </c>
      <c r="H16" s="125">
        <v>219.3</v>
      </c>
      <c r="I16" s="125">
        <v>225.4</v>
      </c>
      <c r="J16" s="125">
        <v>231.3</v>
      </c>
      <c r="K16" s="125">
        <v>237.6</v>
      </c>
      <c r="L16" s="125">
        <v>243.2</v>
      </c>
      <c r="M16" s="125">
        <v>249.5</v>
      </c>
      <c r="N16" s="125">
        <v>255.5</v>
      </c>
      <c r="O16" s="125">
        <v>261.60000000000002</v>
      </c>
      <c r="P16" s="125">
        <v>268</v>
      </c>
      <c r="Q16" s="125">
        <v>273.89999999999998</v>
      </c>
      <c r="R16" s="125">
        <v>280</v>
      </c>
      <c r="S16" s="125">
        <v>286</v>
      </c>
      <c r="T16" s="125">
        <v>292.3</v>
      </c>
      <c r="U16" s="125">
        <v>298.39999999999998</v>
      </c>
      <c r="V16" s="125">
        <v>304.3</v>
      </c>
      <c r="W16" s="125">
        <v>310.39999999999998</v>
      </c>
      <c r="X16" s="125">
        <v>316.2</v>
      </c>
      <c r="Y16" s="125">
        <v>322.89999999999998</v>
      </c>
      <c r="Z16" s="125">
        <v>329.1</v>
      </c>
      <c r="AA16" s="125">
        <v>335.2</v>
      </c>
      <c r="AB16" s="125">
        <v>340.8</v>
      </c>
      <c r="AC16" s="125">
        <v>347</v>
      </c>
      <c r="AD16" s="125">
        <v>353.2</v>
      </c>
      <c r="AE16" s="125">
        <v>358.9</v>
      </c>
      <c r="AF16" s="125">
        <v>365.1</v>
      </c>
      <c r="AG16" s="125">
        <v>371.5</v>
      </c>
      <c r="AH16" s="125">
        <v>377.1</v>
      </c>
      <c r="AI16" s="125">
        <v>383.5</v>
      </c>
      <c r="AJ16" s="125">
        <v>389.5</v>
      </c>
      <c r="AK16" s="125">
        <v>395.9</v>
      </c>
      <c r="AL16" s="125">
        <v>401.8</v>
      </c>
      <c r="AM16" s="125">
        <v>407.6</v>
      </c>
      <c r="AN16" s="125">
        <v>413.5</v>
      </c>
      <c r="AO16" s="125">
        <v>419.9</v>
      </c>
      <c r="AP16" s="125">
        <v>426</v>
      </c>
      <c r="AQ16" s="125">
        <v>432.3</v>
      </c>
      <c r="AR16" s="125">
        <v>438.3</v>
      </c>
      <c r="AS16" s="125">
        <v>444.5</v>
      </c>
      <c r="AT16" s="125">
        <v>450.4</v>
      </c>
      <c r="AU16" s="125">
        <v>456.7</v>
      </c>
      <c r="AV16" s="125">
        <v>462.3</v>
      </c>
      <c r="AW16" s="125">
        <v>468.9</v>
      </c>
      <c r="AX16" s="125">
        <v>474.7</v>
      </c>
      <c r="AY16" s="125">
        <v>480.7</v>
      </c>
      <c r="AZ16" s="125">
        <v>486.8</v>
      </c>
      <c r="BA16" s="125">
        <v>493</v>
      </c>
      <c r="BB16" s="125">
        <v>499.2</v>
      </c>
      <c r="BC16" s="125">
        <v>502.6</v>
      </c>
      <c r="BD16" s="125">
        <v>505.5</v>
      </c>
      <c r="BE16" s="125">
        <v>508.2</v>
      </c>
      <c r="BF16" s="125">
        <v>511.3</v>
      </c>
      <c r="BG16" s="125">
        <v>514.1</v>
      </c>
      <c r="BH16" s="125">
        <v>517.1</v>
      </c>
      <c r="BI16" s="125">
        <v>520.4</v>
      </c>
      <c r="BJ16" s="125">
        <v>523.5</v>
      </c>
      <c r="BK16" s="125">
        <v>526</v>
      </c>
      <c r="BL16" s="125">
        <v>529.20000000000005</v>
      </c>
      <c r="BM16" s="125">
        <v>532.4</v>
      </c>
      <c r="BN16" s="125">
        <v>535.5</v>
      </c>
      <c r="BO16" s="125">
        <v>538.29999999999995</v>
      </c>
      <c r="BP16" s="125">
        <v>542.4</v>
      </c>
      <c r="BQ16" s="125">
        <v>544.79999999999995</v>
      </c>
      <c r="BR16" s="125">
        <v>548.1</v>
      </c>
      <c r="BS16" s="125">
        <v>550.4</v>
      </c>
      <c r="BT16" s="125">
        <v>554</v>
      </c>
      <c r="BU16" s="125">
        <v>556.5</v>
      </c>
      <c r="BV16" s="125">
        <v>560.20000000000005</v>
      </c>
      <c r="BW16" s="125">
        <v>562.6</v>
      </c>
      <c r="BX16" s="125">
        <v>566.1</v>
      </c>
      <c r="BY16" s="125">
        <v>569.29999999999995</v>
      </c>
      <c r="BZ16" s="125">
        <v>572.1</v>
      </c>
      <c r="CA16" s="125">
        <v>575</v>
      </c>
      <c r="CB16" s="125">
        <v>578.20000000000005</v>
      </c>
      <c r="CC16" s="125">
        <v>583.9</v>
      </c>
      <c r="CD16" s="125">
        <v>590.5</v>
      </c>
      <c r="CE16" s="125">
        <v>596.29999999999995</v>
      </c>
      <c r="CF16" s="125">
        <v>602.29999999999995</v>
      </c>
      <c r="CG16" s="125">
        <v>608.5</v>
      </c>
      <c r="CH16" s="125">
        <v>614.5</v>
      </c>
      <c r="CI16" s="125">
        <v>621</v>
      </c>
      <c r="CJ16" s="125">
        <v>627.1</v>
      </c>
      <c r="CK16" s="125">
        <v>632.5</v>
      </c>
      <c r="CL16" s="125">
        <v>638.9</v>
      </c>
      <c r="CM16" s="125">
        <v>645.4</v>
      </c>
      <c r="CN16" s="125">
        <v>652.4</v>
      </c>
      <c r="CO16" s="125">
        <v>658.9</v>
      </c>
      <c r="CP16" s="125">
        <v>665.9</v>
      </c>
      <c r="CQ16" s="125">
        <v>699.1</v>
      </c>
      <c r="CR16" s="125">
        <v>734.1</v>
      </c>
      <c r="CS16" s="125">
        <v>770.7</v>
      </c>
      <c r="CT16" s="125">
        <v>809.4</v>
      </c>
      <c r="CU16" s="125">
        <v>849.9</v>
      </c>
      <c r="CV16" s="125">
        <v>892.4</v>
      </c>
      <c r="CW16" s="125">
        <v>936.9</v>
      </c>
      <c r="CX16" s="125">
        <v>974.4</v>
      </c>
      <c r="CY16" s="125">
        <v>1013.4</v>
      </c>
      <c r="CZ16" s="125">
        <v>1053.9000000000001</v>
      </c>
      <c r="DA16" s="125">
        <v>1096.2</v>
      </c>
      <c r="DB16" s="125">
        <v>1140.2</v>
      </c>
      <c r="DC16" s="125">
        <v>1185.7</v>
      </c>
      <c r="DD16" s="125">
        <v>1233</v>
      </c>
      <c r="DE16" s="125">
        <v>1270</v>
      </c>
      <c r="DF16" s="125">
        <v>1308.0999999999999</v>
      </c>
      <c r="DG16" s="125">
        <v>1347.3</v>
      </c>
      <c r="DH16" s="125">
        <v>1387.8</v>
      </c>
      <c r="DI16" s="125">
        <v>1429.4</v>
      </c>
      <c r="DJ16" s="125">
        <v>1472.3</v>
      </c>
      <c r="DK16" s="125">
        <v>1516.6</v>
      </c>
      <c r="DL16" s="125">
        <v>1562.5</v>
      </c>
      <c r="DM16" s="125">
        <v>1610.1</v>
      </c>
      <c r="DN16" s="125">
        <v>1658.3</v>
      </c>
      <c r="DO16" s="125">
        <v>1708.2</v>
      </c>
      <c r="DP16" s="125">
        <v>1764</v>
      </c>
      <c r="DQ16" s="125">
        <v>1834.6</v>
      </c>
      <c r="DR16" s="125">
        <v>1907.9</v>
      </c>
      <c r="DS16" s="125">
        <v>1984.2</v>
      </c>
      <c r="DT16" s="125">
        <v>2063.6999999999998</v>
      </c>
      <c r="DU16" s="125">
        <v>2141.4</v>
      </c>
      <c r="DV16" s="125">
        <v>2205.6</v>
      </c>
      <c r="DW16" s="125">
        <v>2272</v>
      </c>
      <c r="DX16" s="125">
        <v>2380.9</v>
      </c>
      <c r="DY16" s="125">
        <v>2454.5</v>
      </c>
    </row>
    <row r="17" spans="1:129" x14ac:dyDescent="0.25">
      <c r="A17" s="124">
        <v>1300</v>
      </c>
      <c r="B17" s="125">
        <v>195.6</v>
      </c>
      <c r="C17" s="125">
        <v>202</v>
      </c>
      <c r="D17" s="125">
        <v>208.3</v>
      </c>
      <c r="E17" s="125">
        <v>215.7</v>
      </c>
      <c r="F17" s="125">
        <v>221.6</v>
      </c>
      <c r="G17" s="125">
        <v>228.1</v>
      </c>
      <c r="H17" s="125">
        <v>234.5</v>
      </c>
      <c r="I17" s="125">
        <v>241.3</v>
      </c>
      <c r="J17" s="125">
        <v>247.6</v>
      </c>
      <c r="K17" s="125">
        <v>254</v>
      </c>
      <c r="L17" s="125">
        <v>260.2</v>
      </c>
      <c r="M17" s="125">
        <v>267</v>
      </c>
      <c r="N17" s="125">
        <v>273.39999999999998</v>
      </c>
      <c r="O17" s="125">
        <v>280.2</v>
      </c>
      <c r="P17" s="125">
        <v>286.3</v>
      </c>
      <c r="Q17" s="125">
        <v>293.3</v>
      </c>
      <c r="R17" s="125">
        <v>299.7</v>
      </c>
      <c r="S17" s="125">
        <v>305.89999999999998</v>
      </c>
      <c r="T17" s="125">
        <v>312.8</v>
      </c>
      <c r="U17" s="125">
        <v>319.39999999999998</v>
      </c>
      <c r="V17" s="125">
        <v>325.60000000000002</v>
      </c>
      <c r="W17" s="125">
        <v>332.2</v>
      </c>
      <c r="X17" s="125">
        <v>338.3</v>
      </c>
      <c r="Y17" s="125">
        <v>345.8</v>
      </c>
      <c r="Z17" s="125">
        <v>351.8</v>
      </c>
      <c r="AA17" s="125">
        <v>358.3</v>
      </c>
      <c r="AB17" s="125">
        <v>364.9</v>
      </c>
      <c r="AC17" s="125">
        <v>371.4</v>
      </c>
      <c r="AD17" s="125">
        <v>377.8</v>
      </c>
      <c r="AE17" s="125">
        <v>384</v>
      </c>
      <c r="AF17" s="125">
        <v>390.8</v>
      </c>
      <c r="AG17" s="125">
        <v>397.4</v>
      </c>
      <c r="AH17" s="125">
        <v>403.7</v>
      </c>
      <c r="AI17" s="125">
        <v>410.1</v>
      </c>
      <c r="AJ17" s="125">
        <v>416.8</v>
      </c>
      <c r="AK17" s="125">
        <v>423.8</v>
      </c>
      <c r="AL17" s="125">
        <v>429.8</v>
      </c>
      <c r="AM17" s="125">
        <v>436.2</v>
      </c>
      <c r="AN17" s="125">
        <v>442.5</v>
      </c>
      <c r="AO17" s="125">
        <v>449.3</v>
      </c>
      <c r="AP17" s="125">
        <v>455.9</v>
      </c>
      <c r="AQ17" s="125">
        <v>462.4</v>
      </c>
      <c r="AR17" s="125">
        <v>468.9</v>
      </c>
      <c r="AS17" s="125">
        <v>475.6</v>
      </c>
      <c r="AT17" s="125">
        <v>481.8</v>
      </c>
      <c r="AU17" s="125">
        <v>488.7</v>
      </c>
      <c r="AV17" s="125">
        <v>495</v>
      </c>
      <c r="AW17" s="125">
        <v>501.7</v>
      </c>
      <c r="AX17" s="125">
        <v>507.9</v>
      </c>
      <c r="AY17" s="125">
        <v>514.20000000000005</v>
      </c>
      <c r="AZ17" s="125">
        <v>520.9</v>
      </c>
      <c r="BA17" s="125">
        <v>527.6</v>
      </c>
      <c r="BB17" s="125">
        <v>534.1</v>
      </c>
      <c r="BC17" s="125">
        <v>537.70000000000005</v>
      </c>
      <c r="BD17" s="125">
        <v>540.70000000000005</v>
      </c>
      <c r="BE17" s="125">
        <v>543.70000000000005</v>
      </c>
      <c r="BF17" s="125">
        <v>547.1</v>
      </c>
      <c r="BG17" s="125">
        <v>550.1</v>
      </c>
      <c r="BH17" s="125">
        <v>553.4</v>
      </c>
      <c r="BI17" s="125">
        <v>556.70000000000005</v>
      </c>
      <c r="BJ17" s="125">
        <v>560.1</v>
      </c>
      <c r="BK17" s="125">
        <v>562.9</v>
      </c>
      <c r="BL17" s="125">
        <v>566.1</v>
      </c>
      <c r="BM17" s="125">
        <v>569.79999999999995</v>
      </c>
      <c r="BN17" s="125">
        <v>572.9</v>
      </c>
      <c r="BO17" s="125">
        <v>575.70000000000005</v>
      </c>
      <c r="BP17" s="125">
        <v>580.29999999999995</v>
      </c>
      <c r="BQ17" s="125">
        <v>582.79999999999995</v>
      </c>
      <c r="BR17" s="125">
        <v>586.79999999999995</v>
      </c>
      <c r="BS17" s="125">
        <v>589.1</v>
      </c>
      <c r="BT17" s="125">
        <v>592.79999999999995</v>
      </c>
      <c r="BU17" s="125">
        <v>595.6</v>
      </c>
      <c r="BV17" s="125">
        <v>599.4</v>
      </c>
      <c r="BW17" s="125">
        <v>601.9</v>
      </c>
      <c r="BX17" s="125">
        <v>605.70000000000005</v>
      </c>
      <c r="BY17" s="125">
        <v>609.20000000000005</v>
      </c>
      <c r="BZ17" s="125">
        <v>612.1</v>
      </c>
      <c r="CA17" s="125">
        <v>615.29999999999995</v>
      </c>
      <c r="CB17" s="125">
        <v>618.6</v>
      </c>
      <c r="CC17" s="125">
        <v>625.1</v>
      </c>
      <c r="CD17" s="125">
        <v>631.79999999999995</v>
      </c>
      <c r="CE17" s="125">
        <v>638</v>
      </c>
      <c r="CF17" s="125">
        <v>644.6</v>
      </c>
      <c r="CG17" s="125">
        <v>651.1</v>
      </c>
      <c r="CH17" s="125">
        <v>657.7</v>
      </c>
      <c r="CI17" s="125">
        <v>664.4</v>
      </c>
      <c r="CJ17" s="125">
        <v>670.9</v>
      </c>
      <c r="CK17" s="125">
        <v>676.9</v>
      </c>
      <c r="CL17" s="125">
        <v>683.6</v>
      </c>
      <c r="CM17" s="125">
        <v>690.5</v>
      </c>
      <c r="CN17" s="125">
        <v>698.1</v>
      </c>
      <c r="CO17" s="125">
        <v>705.1</v>
      </c>
      <c r="CP17" s="125">
        <v>712.5</v>
      </c>
      <c r="CQ17" s="125">
        <v>748.3</v>
      </c>
      <c r="CR17" s="125">
        <v>785.6</v>
      </c>
      <c r="CS17" s="125">
        <v>824.8</v>
      </c>
      <c r="CT17" s="125">
        <v>866.2</v>
      </c>
      <c r="CU17" s="125">
        <v>909.2</v>
      </c>
      <c r="CV17" s="125">
        <v>954.9</v>
      </c>
      <c r="CW17" s="125">
        <v>1002.7</v>
      </c>
      <c r="CX17" s="125">
        <v>1032.7</v>
      </c>
      <c r="CY17" s="125">
        <v>1063.7</v>
      </c>
      <c r="CZ17" s="125">
        <v>1095.7</v>
      </c>
      <c r="DA17" s="125">
        <v>1128.4000000000001</v>
      </c>
      <c r="DB17" s="125">
        <v>1162.4000000000001</v>
      </c>
      <c r="DC17" s="125">
        <v>1197.2</v>
      </c>
      <c r="DD17" s="125">
        <v>1233.2</v>
      </c>
      <c r="DE17" s="125">
        <v>1270.9000000000001</v>
      </c>
      <c r="DF17" s="125">
        <v>1309.2</v>
      </c>
      <c r="DG17" s="125">
        <v>1348.2</v>
      </c>
      <c r="DH17" s="125">
        <v>1388.8</v>
      </c>
      <c r="DI17" s="125">
        <v>1430.6</v>
      </c>
      <c r="DJ17" s="125">
        <v>1473.5</v>
      </c>
      <c r="DK17" s="125">
        <v>1517.7</v>
      </c>
      <c r="DL17" s="125">
        <v>1563.1</v>
      </c>
      <c r="DM17" s="125">
        <v>1624.9</v>
      </c>
      <c r="DN17" s="125">
        <v>1690</v>
      </c>
      <c r="DO17" s="125">
        <v>1757.6</v>
      </c>
      <c r="DP17" s="125">
        <v>1827.8</v>
      </c>
      <c r="DQ17" s="125">
        <v>1900.9</v>
      </c>
      <c r="DR17" s="125">
        <v>1959.8</v>
      </c>
      <c r="DS17" s="125">
        <v>2018.7</v>
      </c>
      <c r="DT17" s="125">
        <v>2079.4</v>
      </c>
      <c r="DU17" s="125">
        <v>2146.4</v>
      </c>
      <c r="DV17" s="125">
        <v>2232.1</v>
      </c>
      <c r="DW17" s="125">
        <v>2313.8000000000002</v>
      </c>
      <c r="DX17" s="125">
        <v>2382.9</v>
      </c>
      <c r="DY17" s="125">
        <v>2499.9</v>
      </c>
    </row>
    <row r="18" spans="1:129" x14ac:dyDescent="0.25">
      <c r="A18" s="124">
        <v>1400</v>
      </c>
      <c r="B18" s="125">
        <v>209.3</v>
      </c>
      <c r="C18" s="125">
        <v>216.1</v>
      </c>
      <c r="D18" s="125">
        <v>222.6</v>
      </c>
      <c r="E18" s="125">
        <v>230.9</v>
      </c>
      <c r="F18" s="125">
        <v>237.4</v>
      </c>
      <c r="G18" s="125">
        <v>243.9</v>
      </c>
      <c r="H18" s="125">
        <v>250.9</v>
      </c>
      <c r="I18" s="125">
        <v>258.10000000000002</v>
      </c>
      <c r="J18" s="125">
        <v>265</v>
      </c>
      <c r="K18" s="125">
        <v>272</v>
      </c>
      <c r="L18" s="125">
        <v>278.3</v>
      </c>
      <c r="M18" s="125">
        <v>285.8</v>
      </c>
      <c r="N18" s="125">
        <v>292.39999999999998</v>
      </c>
      <c r="O18" s="125">
        <v>299.89999999999998</v>
      </c>
      <c r="P18" s="125">
        <v>306.2</v>
      </c>
      <c r="Q18" s="125">
        <v>313.89999999999998</v>
      </c>
      <c r="R18" s="125">
        <v>320.39999999999998</v>
      </c>
      <c r="S18" s="125">
        <v>327.3</v>
      </c>
      <c r="T18" s="125">
        <v>334.8</v>
      </c>
      <c r="U18" s="125">
        <v>341.7</v>
      </c>
      <c r="V18" s="125">
        <v>348.2</v>
      </c>
      <c r="W18" s="125">
        <v>355.3</v>
      </c>
      <c r="X18" s="125">
        <v>362.1</v>
      </c>
      <c r="Y18" s="125">
        <v>370</v>
      </c>
      <c r="Z18" s="125">
        <v>376.4</v>
      </c>
      <c r="AA18" s="125">
        <v>383.6</v>
      </c>
      <c r="AB18" s="125">
        <v>390.3</v>
      </c>
      <c r="AC18" s="125">
        <v>397.3</v>
      </c>
      <c r="AD18" s="125">
        <v>404.2</v>
      </c>
      <c r="AE18" s="125">
        <v>411.2</v>
      </c>
      <c r="AF18" s="125">
        <v>417.9</v>
      </c>
      <c r="AG18" s="125">
        <v>425</v>
      </c>
      <c r="AH18" s="125">
        <v>432</v>
      </c>
      <c r="AI18" s="125">
        <v>438.9</v>
      </c>
      <c r="AJ18" s="125">
        <v>446.1</v>
      </c>
      <c r="AK18" s="125">
        <v>453.2</v>
      </c>
      <c r="AL18" s="125">
        <v>460</v>
      </c>
      <c r="AM18" s="125">
        <v>466.7</v>
      </c>
      <c r="AN18" s="125">
        <v>473.5</v>
      </c>
      <c r="AO18" s="125">
        <v>480.9</v>
      </c>
      <c r="AP18" s="125">
        <v>487.8</v>
      </c>
      <c r="AQ18" s="125">
        <v>495.1</v>
      </c>
      <c r="AR18" s="125">
        <v>501.7</v>
      </c>
      <c r="AS18" s="125">
        <v>509.2</v>
      </c>
      <c r="AT18" s="125">
        <v>515.4</v>
      </c>
      <c r="AU18" s="125">
        <v>523.20000000000005</v>
      </c>
      <c r="AV18" s="125">
        <v>529.4</v>
      </c>
      <c r="AW18" s="125">
        <v>536.6</v>
      </c>
      <c r="AX18" s="125">
        <v>543.5</v>
      </c>
      <c r="AY18" s="125">
        <v>550.20000000000005</v>
      </c>
      <c r="AZ18" s="125">
        <v>557.4</v>
      </c>
      <c r="BA18" s="125">
        <v>564.6</v>
      </c>
      <c r="BB18" s="125">
        <v>571.29999999999995</v>
      </c>
      <c r="BC18" s="125">
        <v>575.29999999999995</v>
      </c>
      <c r="BD18" s="125">
        <v>578.6</v>
      </c>
      <c r="BE18" s="125">
        <v>581.70000000000005</v>
      </c>
      <c r="BF18" s="125">
        <v>585.5</v>
      </c>
      <c r="BG18" s="125">
        <v>588.70000000000005</v>
      </c>
      <c r="BH18" s="125">
        <v>592</v>
      </c>
      <c r="BI18" s="125">
        <v>595.79999999999995</v>
      </c>
      <c r="BJ18" s="125">
        <v>599.29999999999995</v>
      </c>
      <c r="BK18" s="125">
        <v>602.20000000000005</v>
      </c>
      <c r="BL18" s="125">
        <v>605.70000000000005</v>
      </c>
      <c r="BM18" s="125">
        <v>609.70000000000005</v>
      </c>
      <c r="BN18" s="125">
        <v>613</v>
      </c>
      <c r="BO18" s="125">
        <v>616</v>
      </c>
      <c r="BP18" s="125">
        <v>621</v>
      </c>
      <c r="BQ18" s="125">
        <v>623.5</v>
      </c>
      <c r="BR18" s="125">
        <v>627.6</v>
      </c>
      <c r="BS18" s="125">
        <v>630.20000000000005</v>
      </c>
      <c r="BT18" s="125">
        <v>634.20000000000005</v>
      </c>
      <c r="BU18" s="125">
        <v>637.29999999999995</v>
      </c>
      <c r="BV18" s="125">
        <v>641.4</v>
      </c>
      <c r="BW18" s="125">
        <v>644.20000000000005</v>
      </c>
      <c r="BX18" s="125">
        <v>648.1</v>
      </c>
      <c r="BY18" s="125">
        <v>651.79999999999995</v>
      </c>
      <c r="BZ18" s="125">
        <v>654.9</v>
      </c>
      <c r="CA18" s="125">
        <v>658.3</v>
      </c>
      <c r="CB18" s="125">
        <v>662.1</v>
      </c>
      <c r="CC18" s="125">
        <v>668.8</v>
      </c>
      <c r="CD18" s="125">
        <v>676</v>
      </c>
      <c r="CE18" s="125">
        <v>682.8</v>
      </c>
      <c r="CF18" s="125">
        <v>689.7</v>
      </c>
      <c r="CG18" s="125">
        <v>697</v>
      </c>
      <c r="CH18" s="125">
        <v>703.4</v>
      </c>
      <c r="CI18" s="125">
        <v>711</v>
      </c>
      <c r="CJ18" s="125">
        <v>717.8</v>
      </c>
      <c r="CK18" s="125">
        <v>724.2</v>
      </c>
      <c r="CL18" s="125">
        <v>731.4</v>
      </c>
      <c r="CM18" s="125">
        <v>738.9</v>
      </c>
      <c r="CN18" s="125">
        <v>746.8</v>
      </c>
      <c r="CO18" s="125">
        <v>754.4</v>
      </c>
      <c r="CP18" s="125">
        <v>762.4</v>
      </c>
      <c r="CQ18" s="125">
        <v>800.7</v>
      </c>
      <c r="CR18" s="125">
        <v>840.7</v>
      </c>
      <c r="CS18" s="125">
        <v>882.6</v>
      </c>
      <c r="CT18" s="125">
        <v>918.2</v>
      </c>
      <c r="CU18" s="125">
        <v>945.7</v>
      </c>
      <c r="CV18" s="125">
        <v>974.2</v>
      </c>
      <c r="CW18" s="125">
        <v>1003.2</v>
      </c>
      <c r="CX18" s="125">
        <v>1033.5999999999999</v>
      </c>
      <c r="CY18" s="125">
        <v>1064.4000000000001</v>
      </c>
      <c r="CZ18" s="125">
        <v>1096.4000000000001</v>
      </c>
      <c r="DA18" s="125">
        <v>1129.0999999999999</v>
      </c>
      <c r="DB18" s="125">
        <v>1163.0999999999999</v>
      </c>
      <c r="DC18" s="125">
        <v>1198</v>
      </c>
      <c r="DD18" s="125">
        <v>1233.9000000000001</v>
      </c>
      <c r="DE18" s="125">
        <v>1282.3</v>
      </c>
      <c r="DF18" s="125">
        <v>1333.4</v>
      </c>
      <c r="DG18" s="125">
        <v>1386.9</v>
      </c>
      <c r="DH18" s="125">
        <v>1442.4</v>
      </c>
      <c r="DI18" s="125">
        <v>1500.1</v>
      </c>
      <c r="DJ18" s="125">
        <v>1546.8</v>
      </c>
      <c r="DK18" s="125">
        <v>1593.6</v>
      </c>
      <c r="DL18" s="125">
        <v>1641.4</v>
      </c>
      <c r="DM18" s="125">
        <v>1690.6</v>
      </c>
      <c r="DN18" s="125">
        <v>1741.1</v>
      </c>
      <c r="DO18" s="125">
        <v>1793.7</v>
      </c>
      <c r="DP18" s="125">
        <v>1847.2</v>
      </c>
      <c r="DQ18" s="125">
        <v>1902.7</v>
      </c>
      <c r="DR18" s="125">
        <v>1977.2</v>
      </c>
      <c r="DS18" s="125">
        <v>2055.6999999999998</v>
      </c>
      <c r="DT18" s="125">
        <v>2117.1999999999998</v>
      </c>
      <c r="DU18" s="125">
        <v>2180.9</v>
      </c>
      <c r="DV18" s="125">
        <v>2246.6</v>
      </c>
      <c r="DW18" s="125">
        <v>2321.3000000000002</v>
      </c>
      <c r="DX18" s="125">
        <v>2414</v>
      </c>
      <c r="DY18" s="125">
        <v>2506.6</v>
      </c>
    </row>
    <row r="19" spans="1:129" x14ac:dyDescent="0.25">
      <c r="A19" s="124">
        <v>1500</v>
      </c>
      <c r="B19" s="125">
        <v>224.1</v>
      </c>
      <c r="C19" s="125">
        <v>231.2</v>
      </c>
      <c r="D19" s="125">
        <v>238.2</v>
      </c>
      <c r="E19" s="125">
        <v>247</v>
      </c>
      <c r="F19" s="125">
        <v>253.8</v>
      </c>
      <c r="G19" s="125">
        <v>261</v>
      </c>
      <c r="H19" s="125">
        <v>268.60000000000002</v>
      </c>
      <c r="I19" s="125">
        <v>276.2</v>
      </c>
      <c r="J19" s="125">
        <v>283.5</v>
      </c>
      <c r="K19" s="125">
        <v>290.8</v>
      </c>
      <c r="L19" s="125">
        <v>297.7</v>
      </c>
      <c r="M19" s="125">
        <v>305.60000000000002</v>
      </c>
      <c r="N19" s="125">
        <v>312.89999999999998</v>
      </c>
      <c r="O19" s="125">
        <v>320.89999999999998</v>
      </c>
      <c r="P19" s="125">
        <v>327.8</v>
      </c>
      <c r="Q19" s="125">
        <v>335.7</v>
      </c>
      <c r="R19" s="125">
        <v>342.9</v>
      </c>
      <c r="S19" s="125">
        <v>350.3</v>
      </c>
      <c r="T19" s="125">
        <v>358.1</v>
      </c>
      <c r="U19" s="125">
        <v>365.8</v>
      </c>
      <c r="V19" s="125">
        <v>372.5</v>
      </c>
      <c r="W19" s="125">
        <v>380.2</v>
      </c>
      <c r="X19" s="125">
        <v>387.5</v>
      </c>
      <c r="Y19" s="125">
        <v>395.8</v>
      </c>
      <c r="Z19" s="125">
        <v>402.9</v>
      </c>
      <c r="AA19" s="125">
        <v>410.3</v>
      </c>
      <c r="AB19" s="125">
        <v>417.5</v>
      </c>
      <c r="AC19" s="125">
        <v>424.9</v>
      </c>
      <c r="AD19" s="125">
        <v>432.7</v>
      </c>
      <c r="AE19" s="125">
        <v>439.7</v>
      </c>
      <c r="AF19" s="125">
        <v>447.4</v>
      </c>
      <c r="AG19" s="125">
        <v>455</v>
      </c>
      <c r="AH19" s="125">
        <v>462.1</v>
      </c>
      <c r="AI19" s="125">
        <v>469.7</v>
      </c>
      <c r="AJ19" s="125">
        <v>477.3</v>
      </c>
      <c r="AK19" s="125">
        <v>485.1</v>
      </c>
      <c r="AL19" s="125">
        <v>492.1</v>
      </c>
      <c r="AM19" s="125">
        <v>499.4</v>
      </c>
      <c r="AN19" s="125">
        <v>506.5</v>
      </c>
      <c r="AO19" s="125">
        <v>514.5</v>
      </c>
      <c r="AP19" s="125">
        <v>521.79999999999995</v>
      </c>
      <c r="AQ19" s="125">
        <v>529.5</v>
      </c>
      <c r="AR19" s="125">
        <v>536.6</v>
      </c>
      <c r="AS19" s="125">
        <v>544.9</v>
      </c>
      <c r="AT19" s="125">
        <v>551.6</v>
      </c>
      <c r="AU19" s="125">
        <v>559.6</v>
      </c>
      <c r="AV19" s="125">
        <v>566.6</v>
      </c>
      <c r="AW19" s="125">
        <v>574.5</v>
      </c>
      <c r="AX19" s="125">
        <v>581.5</v>
      </c>
      <c r="AY19" s="125">
        <v>588.79999999999995</v>
      </c>
      <c r="AZ19" s="125">
        <v>596.29999999999995</v>
      </c>
      <c r="BA19" s="125">
        <v>603.79999999999995</v>
      </c>
      <c r="BB19" s="125">
        <v>611.4</v>
      </c>
      <c r="BC19" s="125">
        <v>615.6</v>
      </c>
      <c r="BD19" s="125">
        <v>619.20000000000005</v>
      </c>
      <c r="BE19" s="125">
        <v>622.6</v>
      </c>
      <c r="BF19" s="125">
        <v>626.6</v>
      </c>
      <c r="BG19" s="125">
        <v>629.9</v>
      </c>
      <c r="BH19" s="125">
        <v>633.5</v>
      </c>
      <c r="BI19" s="125">
        <v>637.5</v>
      </c>
      <c r="BJ19" s="125">
        <v>641.20000000000005</v>
      </c>
      <c r="BK19" s="125">
        <v>644.4</v>
      </c>
      <c r="BL19" s="125">
        <v>648.1</v>
      </c>
      <c r="BM19" s="125">
        <v>652.29999999999995</v>
      </c>
      <c r="BN19" s="125">
        <v>656</v>
      </c>
      <c r="BO19" s="125">
        <v>659.1</v>
      </c>
      <c r="BP19" s="125">
        <v>664.4</v>
      </c>
      <c r="BQ19" s="125">
        <v>667.2</v>
      </c>
      <c r="BR19" s="125">
        <v>671.7</v>
      </c>
      <c r="BS19" s="125">
        <v>674.2</v>
      </c>
      <c r="BT19" s="125">
        <v>678.7</v>
      </c>
      <c r="BU19" s="125">
        <v>681.7</v>
      </c>
      <c r="BV19" s="125">
        <v>686.3</v>
      </c>
      <c r="BW19" s="125">
        <v>689.1</v>
      </c>
      <c r="BX19" s="125">
        <v>693.6</v>
      </c>
      <c r="BY19" s="125">
        <v>697.5</v>
      </c>
      <c r="BZ19" s="125">
        <v>701</v>
      </c>
      <c r="CA19" s="125">
        <v>704.4</v>
      </c>
      <c r="CB19" s="125">
        <v>708.2</v>
      </c>
      <c r="CC19" s="125">
        <v>715.6</v>
      </c>
      <c r="CD19" s="125">
        <v>723.3</v>
      </c>
      <c r="CE19" s="125">
        <v>730.4</v>
      </c>
      <c r="CF19" s="125">
        <v>737.9</v>
      </c>
      <c r="CG19" s="125">
        <v>745.6</v>
      </c>
      <c r="CH19" s="125">
        <v>752.7</v>
      </c>
      <c r="CI19" s="125">
        <v>760.8</v>
      </c>
      <c r="CJ19" s="125">
        <v>768.3</v>
      </c>
      <c r="CK19" s="125">
        <v>774.9</v>
      </c>
      <c r="CL19" s="125">
        <v>782.9</v>
      </c>
      <c r="CM19" s="125">
        <v>790.9</v>
      </c>
      <c r="CN19" s="125">
        <v>799.4</v>
      </c>
      <c r="CO19" s="125">
        <v>807.2</v>
      </c>
      <c r="CP19" s="125">
        <v>815.7</v>
      </c>
      <c r="CQ19" s="125">
        <v>840.3</v>
      </c>
      <c r="CR19" s="125">
        <v>865.5</v>
      </c>
      <c r="CS19" s="125">
        <v>891.3</v>
      </c>
      <c r="CT19" s="125">
        <v>926.8</v>
      </c>
      <c r="CU19" s="125">
        <v>973.2</v>
      </c>
      <c r="CV19" s="125">
        <v>1021.7</v>
      </c>
      <c r="CW19" s="125">
        <v>1053.5</v>
      </c>
      <c r="CX19" s="125">
        <v>1085.0999999999999</v>
      </c>
      <c r="CY19" s="125">
        <v>1117.8</v>
      </c>
      <c r="CZ19" s="125">
        <v>1151.2</v>
      </c>
      <c r="DA19" s="125">
        <v>1185.8</v>
      </c>
      <c r="DB19" s="125">
        <v>1221.2</v>
      </c>
      <c r="DC19" s="125">
        <v>1257.9000000000001</v>
      </c>
      <c r="DD19" s="125">
        <v>1295.5999999999999</v>
      </c>
      <c r="DE19" s="125">
        <v>1334.7</v>
      </c>
      <c r="DF19" s="125">
        <v>1374.7</v>
      </c>
      <c r="DG19" s="125">
        <v>1415.8</v>
      </c>
      <c r="DH19" s="125">
        <v>1458.2</v>
      </c>
      <c r="DI19" s="125">
        <v>1502</v>
      </c>
      <c r="DJ19" s="125">
        <v>1560.1</v>
      </c>
      <c r="DK19" s="125">
        <v>1622.4</v>
      </c>
      <c r="DL19" s="125">
        <v>1671.6</v>
      </c>
      <c r="DM19" s="125">
        <v>1721.7</v>
      </c>
      <c r="DN19" s="125">
        <v>1773.3</v>
      </c>
      <c r="DO19" s="125">
        <v>1826.5</v>
      </c>
      <c r="DP19" s="125">
        <v>1881.3</v>
      </c>
      <c r="DQ19" s="125">
        <v>1937.7</v>
      </c>
      <c r="DR19" s="125">
        <v>1995.7</v>
      </c>
      <c r="DS19" s="125">
        <v>2056.1</v>
      </c>
      <c r="DT19" s="125">
        <v>2138.1999999999998</v>
      </c>
      <c r="DU19" s="125">
        <v>2223.8000000000002</v>
      </c>
      <c r="DV19" s="125">
        <v>2294.1</v>
      </c>
      <c r="DW19" s="125">
        <v>2362.6999999999998</v>
      </c>
      <c r="DX19" s="125">
        <v>2433.6999999999998</v>
      </c>
      <c r="DY19" s="125">
        <v>2510.6999999999998</v>
      </c>
    </row>
    <row r="20" spans="1:129" x14ac:dyDescent="0.25">
      <c r="A20" s="124">
        <v>1600</v>
      </c>
      <c r="B20" s="125">
        <v>235.3</v>
      </c>
      <c r="C20" s="125">
        <v>242.7</v>
      </c>
      <c r="D20" s="125">
        <v>250</v>
      </c>
      <c r="E20" s="125">
        <v>259.7</v>
      </c>
      <c r="F20" s="125">
        <v>266.39999999999998</v>
      </c>
      <c r="G20" s="125">
        <v>274</v>
      </c>
      <c r="H20" s="125">
        <v>282</v>
      </c>
      <c r="I20" s="125">
        <v>290.10000000000002</v>
      </c>
      <c r="J20" s="125">
        <v>297.5</v>
      </c>
      <c r="K20" s="125">
        <v>305.39999999999998</v>
      </c>
      <c r="L20" s="125">
        <v>312.7</v>
      </c>
      <c r="M20" s="125">
        <v>321.2</v>
      </c>
      <c r="N20" s="125">
        <v>328.5</v>
      </c>
      <c r="O20" s="125">
        <v>336.8</v>
      </c>
      <c r="P20" s="125">
        <v>344.2</v>
      </c>
      <c r="Q20" s="125">
        <v>352.4</v>
      </c>
      <c r="R20" s="125">
        <v>359.9</v>
      </c>
      <c r="S20" s="125">
        <v>367.8</v>
      </c>
      <c r="T20" s="125">
        <v>376.1</v>
      </c>
      <c r="U20" s="125">
        <v>384</v>
      </c>
      <c r="V20" s="125">
        <v>391.2</v>
      </c>
      <c r="W20" s="125">
        <v>399.2</v>
      </c>
      <c r="X20" s="125">
        <v>406.9</v>
      </c>
      <c r="Y20" s="125">
        <v>415.7</v>
      </c>
      <c r="Z20" s="125">
        <v>423.2</v>
      </c>
      <c r="AA20" s="125">
        <v>430.8</v>
      </c>
      <c r="AB20" s="125">
        <v>438.6</v>
      </c>
      <c r="AC20" s="125">
        <v>446.5</v>
      </c>
      <c r="AD20" s="125">
        <v>454.5</v>
      </c>
      <c r="AE20" s="125">
        <v>461.6</v>
      </c>
      <c r="AF20" s="125">
        <v>469.7</v>
      </c>
      <c r="AG20" s="125">
        <v>477.9</v>
      </c>
      <c r="AH20" s="125">
        <v>485.2</v>
      </c>
      <c r="AI20" s="125">
        <v>493.1</v>
      </c>
      <c r="AJ20" s="125">
        <v>501</v>
      </c>
      <c r="AK20" s="125">
        <v>509.5</v>
      </c>
      <c r="AL20" s="125">
        <v>516.6</v>
      </c>
      <c r="AM20" s="125">
        <v>524.20000000000005</v>
      </c>
      <c r="AN20" s="125">
        <v>531.9</v>
      </c>
      <c r="AO20" s="125">
        <v>540.29999999999995</v>
      </c>
      <c r="AP20" s="125">
        <v>547.9</v>
      </c>
      <c r="AQ20" s="125">
        <v>556.1</v>
      </c>
      <c r="AR20" s="125">
        <v>563.6</v>
      </c>
      <c r="AS20" s="125">
        <v>572</v>
      </c>
      <c r="AT20" s="125">
        <v>579.1</v>
      </c>
      <c r="AU20" s="125">
        <v>587.5</v>
      </c>
      <c r="AV20" s="125">
        <v>594.9</v>
      </c>
      <c r="AW20" s="125">
        <v>603.1</v>
      </c>
      <c r="AX20" s="125">
        <v>610.5</v>
      </c>
      <c r="AY20" s="125">
        <v>618.1</v>
      </c>
      <c r="AZ20" s="125">
        <v>626.1</v>
      </c>
      <c r="BA20" s="125">
        <v>634.20000000000005</v>
      </c>
      <c r="BB20" s="125">
        <v>641.9</v>
      </c>
      <c r="BC20" s="125">
        <v>646.20000000000005</v>
      </c>
      <c r="BD20" s="125">
        <v>650.20000000000005</v>
      </c>
      <c r="BE20" s="125">
        <v>653.79999999999995</v>
      </c>
      <c r="BF20" s="125">
        <v>658</v>
      </c>
      <c r="BG20" s="125">
        <v>661.4</v>
      </c>
      <c r="BH20" s="125">
        <v>665.1</v>
      </c>
      <c r="BI20" s="125">
        <v>669.4</v>
      </c>
      <c r="BJ20" s="125">
        <v>673.1</v>
      </c>
      <c r="BK20" s="125">
        <v>676.6</v>
      </c>
      <c r="BL20" s="125">
        <v>680.5</v>
      </c>
      <c r="BM20" s="125">
        <v>684.9</v>
      </c>
      <c r="BN20" s="125">
        <v>688.8</v>
      </c>
      <c r="BO20" s="125">
        <v>692.1</v>
      </c>
      <c r="BP20" s="125">
        <v>697.7</v>
      </c>
      <c r="BQ20" s="125">
        <v>700.7</v>
      </c>
      <c r="BR20" s="125">
        <v>705.2</v>
      </c>
      <c r="BS20" s="125">
        <v>708</v>
      </c>
      <c r="BT20" s="125">
        <v>712.6</v>
      </c>
      <c r="BU20" s="125">
        <v>716</v>
      </c>
      <c r="BV20" s="125">
        <v>720.3</v>
      </c>
      <c r="BW20" s="125">
        <v>723.7</v>
      </c>
      <c r="BX20" s="125">
        <v>728</v>
      </c>
      <c r="BY20" s="125">
        <v>732.3</v>
      </c>
      <c r="BZ20" s="125">
        <v>735.9</v>
      </c>
      <c r="CA20" s="125">
        <v>739.6</v>
      </c>
      <c r="CB20" s="125">
        <v>743.7</v>
      </c>
      <c r="CC20" s="125">
        <v>751.5</v>
      </c>
      <c r="CD20" s="125">
        <v>759.6</v>
      </c>
      <c r="CE20" s="125">
        <v>766.8</v>
      </c>
      <c r="CF20" s="125">
        <v>774.7</v>
      </c>
      <c r="CG20" s="125">
        <v>783</v>
      </c>
      <c r="CH20" s="125">
        <v>790.5</v>
      </c>
      <c r="CI20" s="125">
        <v>798.8</v>
      </c>
      <c r="CJ20" s="125">
        <v>806.4</v>
      </c>
      <c r="CK20" s="125">
        <v>813.7</v>
      </c>
      <c r="CL20" s="125">
        <v>821.8</v>
      </c>
      <c r="CM20" s="125">
        <v>830.1</v>
      </c>
      <c r="CN20" s="125">
        <v>839.3</v>
      </c>
      <c r="CO20" s="125">
        <v>847.7</v>
      </c>
      <c r="CP20" s="125">
        <v>856.6</v>
      </c>
      <c r="CQ20" s="125">
        <v>882.4</v>
      </c>
      <c r="CR20" s="125">
        <v>908.6</v>
      </c>
      <c r="CS20" s="125">
        <v>936</v>
      </c>
      <c r="CT20" s="125">
        <v>964.1</v>
      </c>
      <c r="CU20" s="125">
        <v>993</v>
      </c>
      <c r="CV20" s="125">
        <v>1022.9</v>
      </c>
      <c r="CW20" s="125">
        <v>1072.8</v>
      </c>
      <c r="CX20" s="125">
        <v>1105</v>
      </c>
      <c r="CY20" s="125">
        <v>1138.2</v>
      </c>
      <c r="CZ20" s="125">
        <v>1172.5</v>
      </c>
      <c r="DA20" s="125">
        <v>1207.7</v>
      </c>
      <c r="DB20" s="125">
        <v>1243.8</v>
      </c>
      <c r="DC20" s="125">
        <v>1280.9000000000001</v>
      </c>
      <c r="DD20" s="125">
        <v>1319.5</v>
      </c>
      <c r="DE20" s="125">
        <v>1359.2</v>
      </c>
      <c r="DF20" s="125">
        <v>1399.9</v>
      </c>
      <c r="DG20" s="125">
        <v>1441.8</v>
      </c>
      <c r="DH20" s="125">
        <v>1485.2</v>
      </c>
      <c r="DI20" s="125">
        <v>1529.9</v>
      </c>
      <c r="DJ20" s="125">
        <v>1575.6</v>
      </c>
      <c r="DK20" s="125">
        <v>1622.8</v>
      </c>
      <c r="DL20" s="125">
        <v>1687.4</v>
      </c>
      <c r="DM20" s="125">
        <v>1754.8</v>
      </c>
      <c r="DN20" s="125">
        <v>1810.9</v>
      </c>
      <c r="DO20" s="125">
        <v>1865.2</v>
      </c>
      <c r="DP20" s="125">
        <v>1921.2</v>
      </c>
      <c r="DQ20" s="125">
        <v>1978.8</v>
      </c>
      <c r="DR20" s="125">
        <v>2038</v>
      </c>
      <c r="DS20" s="125">
        <v>2099.3000000000002</v>
      </c>
      <c r="DT20" s="125">
        <v>2162.1999999999998</v>
      </c>
      <c r="DU20" s="125">
        <v>2227.1</v>
      </c>
      <c r="DV20" s="125">
        <v>2313</v>
      </c>
      <c r="DW20" s="125">
        <v>2405.5</v>
      </c>
      <c r="DX20" s="125">
        <v>2482.9</v>
      </c>
      <c r="DY20" s="125">
        <v>2557.4</v>
      </c>
    </row>
    <row r="21" spans="1:129" x14ac:dyDescent="0.25">
      <c r="A21" s="124">
        <v>1700</v>
      </c>
      <c r="B21" s="125">
        <v>244.8</v>
      </c>
      <c r="C21" s="125">
        <v>252.5</v>
      </c>
      <c r="D21" s="125">
        <v>260.2</v>
      </c>
      <c r="E21" s="125">
        <v>269.8</v>
      </c>
      <c r="F21" s="125">
        <v>277.3</v>
      </c>
      <c r="G21" s="125">
        <v>285.10000000000002</v>
      </c>
      <c r="H21" s="125">
        <v>293.3</v>
      </c>
      <c r="I21" s="125">
        <v>301.60000000000002</v>
      </c>
      <c r="J21" s="125">
        <v>309.60000000000002</v>
      </c>
      <c r="K21" s="125">
        <v>317.7</v>
      </c>
      <c r="L21" s="125">
        <v>325.3</v>
      </c>
      <c r="M21" s="125">
        <v>333.8</v>
      </c>
      <c r="N21" s="125">
        <v>341.7</v>
      </c>
      <c r="O21" s="125">
        <v>350.3</v>
      </c>
      <c r="P21" s="125">
        <v>357.9</v>
      </c>
      <c r="Q21" s="125">
        <v>366.5</v>
      </c>
      <c r="R21" s="125">
        <v>374.4</v>
      </c>
      <c r="S21" s="125">
        <v>382.6</v>
      </c>
      <c r="T21" s="125">
        <v>391.1</v>
      </c>
      <c r="U21" s="125">
        <v>399.4</v>
      </c>
      <c r="V21" s="125">
        <v>407</v>
      </c>
      <c r="W21" s="125">
        <v>415.2</v>
      </c>
      <c r="X21" s="125">
        <v>423.2</v>
      </c>
      <c r="Y21" s="125">
        <v>432.2</v>
      </c>
      <c r="Z21" s="125">
        <v>439.8</v>
      </c>
      <c r="AA21" s="125">
        <v>448.1</v>
      </c>
      <c r="AB21" s="125">
        <v>456.1</v>
      </c>
      <c r="AC21" s="125">
        <v>464.3</v>
      </c>
      <c r="AD21" s="125">
        <v>472.7</v>
      </c>
      <c r="AE21" s="125">
        <v>480</v>
      </c>
      <c r="AF21" s="125">
        <v>488.5</v>
      </c>
      <c r="AG21" s="125">
        <v>496.7</v>
      </c>
      <c r="AH21" s="125">
        <v>504.5</v>
      </c>
      <c r="AI21" s="125">
        <v>513.1</v>
      </c>
      <c r="AJ21" s="125">
        <v>521.1</v>
      </c>
      <c r="AK21" s="125">
        <v>529.79999999999995</v>
      </c>
      <c r="AL21" s="125">
        <v>537.5</v>
      </c>
      <c r="AM21" s="125">
        <v>545.29999999999995</v>
      </c>
      <c r="AN21" s="125">
        <v>553.4</v>
      </c>
      <c r="AO21" s="125">
        <v>562.1</v>
      </c>
      <c r="AP21" s="125">
        <v>570.1</v>
      </c>
      <c r="AQ21" s="125">
        <v>578.29999999999995</v>
      </c>
      <c r="AR21" s="125">
        <v>586</v>
      </c>
      <c r="AS21" s="125">
        <v>594.9</v>
      </c>
      <c r="AT21" s="125">
        <v>602.29999999999995</v>
      </c>
      <c r="AU21" s="125">
        <v>611.1</v>
      </c>
      <c r="AV21" s="125">
        <v>618.6</v>
      </c>
      <c r="AW21" s="125">
        <v>627.29999999999995</v>
      </c>
      <c r="AX21" s="125">
        <v>634.9</v>
      </c>
      <c r="AY21" s="125">
        <v>642.79999999999995</v>
      </c>
      <c r="AZ21" s="125">
        <v>651.1</v>
      </c>
      <c r="BA21" s="125">
        <v>659.4</v>
      </c>
      <c r="BB21" s="125">
        <v>667.4</v>
      </c>
      <c r="BC21" s="125">
        <v>672.3</v>
      </c>
      <c r="BD21" s="125">
        <v>676.4</v>
      </c>
      <c r="BE21" s="125">
        <v>679.9</v>
      </c>
      <c r="BF21" s="125">
        <v>684.2</v>
      </c>
      <c r="BG21" s="125">
        <v>687.7</v>
      </c>
      <c r="BH21" s="125">
        <v>691.8</v>
      </c>
      <c r="BI21" s="125">
        <v>696.2</v>
      </c>
      <c r="BJ21" s="125">
        <v>699.9</v>
      </c>
      <c r="BK21" s="125">
        <v>703.4</v>
      </c>
      <c r="BL21" s="125">
        <v>707.8</v>
      </c>
      <c r="BM21" s="125">
        <v>712.4</v>
      </c>
      <c r="BN21" s="125">
        <v>716.3</v>
      </c>
      <c r="BO21" s="125">
        <v>719.9</v>
      </c>
      <c r="BP21" s="125">
        <v>725.4</v>
      </c>
      <c r="BQ21" s="125">
        <v>728.7</v>
      </c>
      <c r="BR21" s="125">
        <v>733.6</v>
      </c>
      <c r="BS21" s="125">
        <v>736.2</v>
      </c>
      <c r="BT21" s="125">
        <v>741.1</v>
      </c>
      <c r="BU21" s="125">
        <v>744.5</v>
      </c>
      <c r="BV21" s="125">
        <v>749</v>
      </c>
      <c r="BW21" s="125">
        <v>752.5</v>
      </c>
      <c r="BX21" s="125">
        <v>757.1</v>
      </c>
      <c r="BY21" s="125">
        <v>761.4</v>
      </c>
      <c r="BZ21" s="125">
        <v>765.2</v>
      </c>
      <c r="CA21" s="125">
        <v>769.2</v>
      </c>
      <c r="CB21" s="125">
        <v>773.5</v>
      </c>
      <c r="CC21" s="125">
        <v>781.4</v>
      </c>
      <c r="CD21" s="125">
        <v>789.6</v>
      </c>
      <c r="CE21" s="125">
        <v>797.5</v>
      </c>
      <c r="CF21" s="125">
        <v>805.7</v>
      </c>
      <c r="CG21" s="125">
        <v>814.2</v>
      </c>
      <c r="CH21" s="125">
        <v>822</v>
      </c>
      <c r="CI21" s="125">
        <v>830.8</v>
      </c>
      <c r="CJ21" s="125">
        <v>838.7</v>
      </c>
      <c r="CK21" s="125">
        <v>846.1</v>
      </c>
      <c r="CL21" s="125">
        <v>854.6</v>
      </c>
      <c r="CM21" s="125">
        <v>863.4</v>
      </c>
      <c r="CN21" s="125">
        <v>872.7</v>
      </c>
      <c r="CO21" s="125">
        <v>881.6</v>
      </c>
      <c r="CP21" s="125">
        <v>890.8</v>
      </c>
      <c r="CQ21" s="125">
        <v>917.5</v>
      </c>
      <c r="CR21" s="125">
        <v>944.9</v>
      </c>
      <c r="CS21" s="125">
        <v>973.4</v>
      </c>
      <c r="CT21" s="125">
        <v>1002.7</v>
      </c>
      <c r="CU21" s="125">
        <v>1032.7</v>
      </c>
      <c r="CV21" s="125">
        <v>1063.7</v>
      </c>
      <c r="CW21" s="125">
        <v>1095.7</v>
      </c>
      <c r="CX21" s="125">
        <v>1128.4000000000001</v>
      </c>
      <c r="CY21" s="125">
        <v>1162.5</v>
      </c>
      <c r="CZ21" s="125">
        <v>1197.2</v>
      </c>
      <c r="DA21" s="125">
        <v>1233.2</v>
      </c>
      <c r="DB21" s="125">
        <v>1270.0999999999999</v>
      </c>
      <c r="DC21" s="125">
        <v>1308.0999999999999</v>
      </c>
      <c r="DD21" s="125">
        <v>1347.3</v>
      </c>
      <c r="DE21" s="125">
        <v>1387.8</v>
      </c>
      <c r="DF21" s="125">
        <v>1429.4</v>
      </c>
      <c r="DG21" s="125">
        <v>1472.6</v>
      </c>
      <c r="DH21" s="125">
        <v>1516.6</v>
      </c>
      <c r="DI21" s="125">
        <v>1562.2</v>
      </c>
      <c r="DJ21" s="125">
        <v>1609.1</v>
      </c>
      <c r="DK21" s="125">
        <v>1657.2</v>
      </c>
      <c r="DL21" s="125">
        <v>1707</v>
      </c>
      <c r="DM21" s="125">
        <v>1758.2</v>
      </c>
      <c r="DN21" s="125">
        <v>1825</v>
      </c>
      <c r="DO21" s="125">
        <v>1897.9</v>
      </c>
      <c r="DP21" s="125">
        <v>1960.1</v>
      </c>
      <c r="DQ21" s="125">
        <v>2018.9</v>
      </c>
      <c r="DR21" s="125">
        <v>2079.6</v>
      </c>
      <c r="DS21" s="125">
        <v>2141.6999999999998</v>
      </c>
      <c r="DT21" s="125">
        <v>2206</v>
      </c>
      <c r="DU21" s="125">
        <v>2272.1999999999998</v>
      </c>
      <c r="DV21" s="125">
        <v>2340.3000000000002</v>
      </c>
      <c r="DW21" s="125">
        <v>2410.6</v>
      </c>
      <c r="DX21" s="125">
        <v>2501.6</v>
      </c>
      <c r="DY21" s="125">
        <v>2601.6</v>
      </c>
    </row>
    <row r="22" spans="1:129" x14ac:dyDescent="0.25">
      <c r="A22" s="124">
        <v>1800</v>
      </c>
      <c r="B22" s="125">
        <v>254.5</v>
      </c>
      <c r="C22" s="125">
        <v>262.39999999999998</v>
      </c>
      <c r="D22" s="125">
        <v>270.39999999999998</v>
      </c>
      <c r="E22" s="125">
        <v>280.7</v>
      </c>
      <c r="F22" s="125">
        <v>288.39999999999998</v>
      </c>
      <c r="G22" s="125">
        <v>296.60000000000002</v>
      </c>
      <c r="H22" s="125">
        <v>305</v>
      </c>
      <c r="I22" s="125">
        <v>313.89999999999998</v>
      </c>
      <c r="J22" s="125">
        <v>322</v>
      </c>
      <c r="K22" s="125">
        <v>330.3</v>
      </c>
      <c r="L22" s="125">
        <v>338.1</v>
      </c>
      <c r="M22" s="125">
        <v>347.2</v>
      </c>
      <c r="N22" s="125">
        <v>355.4</v>
      </c>
      <c r="O22" s="125">
        <v>364.2</v>
      </c>
      <c r="P22" s="125">
        <v>372.2</v>
      </c>
      <c r="Q22" s="125">
        <v>381.2</v>
      </c>
      <c r="R22" s="125">
        <v>389.4</v>
      </c>
      <c r="S22" s="125">
        <v>397.8</v>
      </c>
      <c r="T22" s="125">
        <v>406.9</v>
      </c>
      <c r="U22" s="125">
        <v>415.4</v>
      </c>
      <c r="V22" s="125">
        <v>423.4</v>
      </c>
      <c r="W22" s="125">
        <v>431.8</v>
      </c>
      <c r="X22" s="125">
        <v>439.8</v>
      </c>
      <c r="Y22" s="125">
        <v>449.3</v>
      </c>
      <c r="Z22" s="125">
        <v>457.3</v>
      </c>
      <c r="AA22" s="125">
        <v>465.9</v>
      </c>
      <c r="AB22" s="125">
        <v>474.4</v>
      </c>
      <c r="AC22" s="125">
        <v>482.9</v>
      </c>
      <c r="AD22" s="125">
        <v>491.5</v>
      </c>
      <c r="AE22" s="125">
        <v>499.4</v>
      </c>
      <c r="AF22" s="125">
        <v>507.9</v>
      </c>
      <c r="AG22" s="125">
        <v>516.6</v>
      </c>
      <c r="AH22" s="125">
        <v>524.6</v>
      </c>
      <c r="AI22" s="125">
        <v>533.6</v>
      </c>
      <c r="AJ22" s="125">
        <v>541.9</v>
      </c>
      <c r="AK22" s="125">
        <v>550.79999999999995</v>
      </c>
      <c r="AL22" s="125">
        <v>558.79999999999995</v>
      </c>
      <c r="AM22" s="125">
        <v>567.1</v>
      </c>
      <c r="AN22" s="125">
        <v>575.4</v>
      </c>
      <c r="AO22" s="125">
        <v>584.5</v>
      </c>
      <c r="AP22" s="125">
        <v>592.70000000000005</v>
      </c>
      <c r="AQ22" s="125">
        <v>601.4</v>
      </c>
      <c r="AR22" s="125">
        <v>609.6</v>
      </c>
      <c r="AS22" s="125">
        <v>618.6</v>
      </c>
      <c r="AT22" s="125">
        <v>626.5</v>
      </c>
      <c r="AU22" s="125">
        <v>635.6</v>
      </c>
      <c r="AV22" s="125">
        <v>643.4</v>
      </c>
      <c r="AW22" s="125">
        <v>652.4</v>
      </c>
      <c r="AX22" s="125">
        <v>660.4</v>
      </c>
      <c r="AY22" s="125">
        <v>668.7</v>
      </c>
      <c r="AZ22" s="125">
        <v>677.2</v>
      </c>
      <c r="BA22" s="125">
        <v>686.2</v>
      </c>
      <c r="BB22" s="125">
        <v>694.3</v>
      </c>
      <c r="BC22" s="125">
        <v>699</v>
      </c>
      <c r="BD22" s="125">
        <v>703.1</v>
      </c>
      <c r="BE22" s="125">
        <v>707</v>
      </c>
      <c r="BF22" s="125">
        <v>711.7</v>
      </c>
      <c r="BG22" s="125">
        <v>715.2</v>
      </c>
      <c r="BH22" s="125">
        <v>719.6</v>
      </c>
      <c r="BI22" s="125">
        <v>724.1</v>
      </c>
      <c r="BJ22" s="125">
        <v>728</v>
      </c>
      <c r="BK22" s="125">
        <v>731.5</v>
      </c>
      <c r="BL22" s="125">
        <v>736</v>
      </c>
      <c r="BM22" s="125">
        <v>740.9</v>
      </c>
      <c r="BN22" s="125">
        <v>744.8</v>
      </c>
      <c r="BO22" s="125">
        <v>748.6</v>
      </c>
      <c r="BP22" s="125">
        <v>754.4</v>
      </c>
      <c r="BQ22" s="125">
        <v>757.7</v>
      </c>
      <c r="BR22" s="125">
        <v>762.6</v>
      </c>
      <c r="BS22" s="125">
        <v>765.7</v>
      </c>
      <c r="BT22" s="125">
        <v>770.7</v>
      </c>
      <c r="BU22" s="125">
        <v>774.3</v>
      </c>
      <c r="BV22" s="125">
        <v>779.1</v>
      </c>
      <c r="BW22" s="125">
        <v>782.5</v>
      </c>
      <c r="BX22" s="125">
        <v>787.5</v>
      </c>
      <c r="BY22" s="125">
        <v>792</v>
      </c>
      <c r="BZ22" s="125">
        <v>796.1</v>
      </c>
      <c r="CA22" s="125">
        <v>800</v>
      </c>
      <c r="CB22" s="125">
        <v>804.5</v>
      </c>
      <c r="CC22" s="125">
        <v>812.8</v>
      </c>
      <c r="CD22" s="125">
        <v>821.5</v>
      </c>
      <c r="CE22" s="125">
        <v>829.5</v>
      </c>
      <c r="CF22" s="125">
        <v>837.9</v>
      </c>
      <c r="CG22" s="125">
        <v>846.7</v>
      </c>
      <c r="CH22" s="125">
        <v>855</v>
      </c>
      <c r="CI22" s="125">
        <v>863.8</v>
      </c>
      <c r="CJ22" s="125">
        <v>872.4</v>
      </c>
      <c r="CK22" s="125">
        <v>880</v>
      </c>
      <c r="CL22" s="125">
        <v>888.9</v>
      </c>
      <c r="CM22" s="125">
        <v>898</v>
      </c>
      <c r="CN22" s="125">
        <v>907.7</v>
      </c>
      <c r="CO22" s="125">
        <v>916.8</v>
      </c>
      <c r="CP22" s="125">
        <v>926.5</v>
      </c>
      <c r="CQ22" s="125">
        <v>954.3</v>
      </c>
      <c r="CR22" s="125">
        <v>982.9</v>
      </c>
      <c r="CS22" s="125">
        <v>1012.5</v>
      </c>
      <c r="CT22" s="125">
        <v>1042.8</v>
      </c>
      <c r="CU22" s="125">
        <v>1074.2</v>
      </c>
      <c r="CV22" s="125">
        <v>1096</v>
      </c>
      <c r="CW22" s="125">
        <v>1117.9000000000001</v>
      </c>
      <c r="CX22" s="125">
        <v>1151.3</v>
      </c>
      <c r="CY22" s="125">
        <v>1185.9000000000001</v>
      </c>
      <c r="CZ22" s="125">
        <v>1221.5</v>
      </c>
      <c r="DA22" s="125">
        <v>1258</v>
      </c>
      <c r="DB22" s="125">
        <v>1295.8</v>
      </c>
      <c r="DC22" s="125">
        <v>1334.8</v>
      </c>
      <c r="DD22" s="125">
        <v>1374.8</v>
      </c>
      <c r="DE22" s="125">
        <v>1415.9</v>
      </c>
      <c r="DF22" s="125">
        <v>1458.3</v>
      </c>
      <c r="DG22" s="125">
        <v>1502.3</v>
      </c>
      <c r="DH22" s="125">
        <v>1547.4</v>
      </c>
      <c r="DI22" s="125">
        <v>1593.7</v>
      </c>
      <c r="DJ22" s="125">
        <v>1641.5</v>
      </c>
      <c r="DK22" s="125">
        <v>1690.7</v>
      </c>
      <c r="DL22" s="125">
        <v>1741.4</v>
      </c>
      <c r="DM22" s="125">
        <v>1793.8</v>
      </c>
      <c r="DN22" s="125">
        <v>1847.5</v>
      </c>
      <c r="DO22" s="125">
        <v>1903</v>
      </c>
      <c r="DP22" s="125">
        <v>1974</v>
      </c>
      <c r="DQ22" s="125">
        <v>2052.9</v>
      </c>
      <c r="DR22" s="125">
        <v>2119.9</v>
      </c>
      <c r="DS22" s="125">
        <v>2183.3000000000002</v>
      </c>
      <c r="DT22" s="125">
        <v>2248.6</v>
      </c>
      <c r="DU22" s="125">
        <v>2316.4</v>
      </c>
      <c r="DV22" s="125">
        <v>2385.8000000000002</v>
      </c>
      <c r="DW22" s="125">
        <v>2457.3000000000002</v>
      </c>
      <c r="DX22" s="125">
        <v>2531.1</v>
      </c>
      <c r="DY22" s="125">
        <v>2607</v>
      </c>
    </row>
    <row r="23" spans="1:129" x14ac:dyDescent="0.25">
      <c r="A23" s="124">
        <v>1900</v>
      </c>
      <c r="B23" s="125">
        <v>264.8</v>
      </c>
      <c r="C23" s="125">
        <v>273</v>
      </c>
      <c r="D23" s="125">
        <v>281.39999999999998</v>
      </c>
      <c r="E23" s="125">
        <v>291.89999999999998</v>
      </c>
      <c r="F23" s="125">
        <v>300</v>
      </c>
      <c r="G23" s="125">
        <v>308.3</v>
      </c>
      <c r="H23" s="125">
        <v>317.3</v>
      </c>
      <c r="I23" s="125">
        <v>326.3</v>
      </c>
      <c r="J23" s="125">
        <v>335.1</v>
      </c>
      <c r="K23" s="125">
        <v>343.5</v>
      </c>
      <c r="L23" s="125">
        <v>351.8</v>
      </c>
      <c r="M23" s="125">
        <v>361.2</v>
      </c>
      <c r="N23" s="125">
        <v>369.9</v>
      </c>
      <c r="O23" s="125">
        <v>379</v>
      </c>
      <c r="P23" s="125">
        <v>387.2</v>
      </c>
      <c r="Q23" s="125">
        <v>396.6</v>
      </c>
      <c r="R23" s="125">
        <v>404.7</v>
      </c>
      <c r="S23" s="125">
        <v>413.7</v>
      </c>
      <c r="T23" s="125">
        <v>423.2</v>
      </c>
      <c r="U23" s="125">
        <v>432.1</v>
      </c>
      <c r="V23" s="125">
        <v>440.1</v>
      </c>
      <c r="W23" s="125">
        <v>448.9</v>
      </c>
      <c r="X23" s="125">
        <v>457.3</v>
      </c>
      <c r="Y23" s="125">
        <v>467.4</v>
      </c>
      <c r="Z23" s="125">
        <v>475.6</v>
      </c>
      <c r="AA23" s="125">
        <v>484.7</v>
      </c>
      <c r="AB23" s="125">
        <v>493.2</v>
      </c>
      <c r="AC23" s="125">
        <v>502.1</v>
      </c>
      <c r="AD23" s="125">
        <v>511</v>
      </c>
      <c r="AE23" s="125">
        <v>519.4</v>
      </c>
      <c r="AF23" s="125">
        <v>528.20000000000005</v>
      </c>
      <c r="AG23" s="125">
        <v>537.5</v>
      </c>
      <c r="AH23" s="125">
        <v>545.79999999999995</v>
      </c>
      <c r="AI23" s="125">
        <v>554.79999999999995</v>
      </c>
      <c r="AJ23" s="125">
        <v>563.6</v>
      </c>
      <c r="AK23" s="125">
        <v>573</v>
      </c>
      <c r="AL23" s="125">
        <v>581.20000000000005</v>
      </c>
      <c r="AM23" s="125">
        <v>589.79999999999995</v>
      </c>
      <c r="AN23" s="125">
        <v>598.29999999999995</v>
      </c>
      <c r="AO23" s="125">
        <v>607.70000000000005</v>
      </c>
      <c r="AP23" s="125">
        <v>616.20000000000005</v>
      </c>
      <c r="AQ23" s="125">
        <v>625.5</v>
      </c>
      <c r="AR23" s="125">
        <v>634</v>
      </c>
      <c r="AS23" s="125">
        <v>643.4</v>
      </c>
      <c r="AT23" s="125">
        <v>651.5</v>
      </c>
      <c r="AU23" s="125">
        <v>660.9</v>
      </c>
      <c r="AV23" s="125">
        <v>669.2</v>
      </c>
      <c r="AW23" s="125">
        <v>678.4</v>
      </c>
      <c r="AX23" s="125">
        <v>686.8</v>
      </c>
      <c r="AY23" s="125">
        <v>695.2</v>
      </c>
      <c r="AZ23" s="125">
        <v>704.3</v>
      </c>
      <c r="BA23" s="125">
        <v>713.4</v>
      </c>
      <c r="BB23" s="125">
        <v>722</v>
      </c>
      <c r="BC23" s="125">
        <v>727</v>
      </c>
      <c r="BD23" s="125">
        <v>731.2</v>
      </c>
      <c r="BE23" s="125">
        <v>735.1</v>
      </c>
      <c r="BF23" s="125">
        <v>739.9</v>
      </c>
      <c r="BG23" s="125">
        <v>743.9</v>
      </c>
      <c r="BH23" s="125">
        <v>748.3</v>
      </c>
      <c r="BI23" s="125">
        <v>752.9</v>
      </c>
      <c r="BJ23" s="125">
        <v>757.1</v>
      </c>
      <c r="BK23" s="125">
        <v>760.9</v>
      </c>
      <c r="BL23" s="125">
        <v>765.5</v>
      </c>
      <c r="BM23" s="125">
        <v>770.5</v>
      </c>
      <c r="BN23" s="125">
        <v>774.7</v>
      </c>
      <c r="BO23" s="125">
        <v>778.6</v>
      </c>
      <c r="BP23" s="125">
        <v>784.6</v>
      </c>
      <c r="BQ23" s="125">
        <v>788.2</v>
      </c>
      <c r="BR23" s="125">
        <v>793.2</v>
      </c>
      <c r="BS23" s="125">
        <v>796.4</v>
      </c>
      <c r="BT23" s="125">
        <v>801.6</v>
      </c>
      <c r="BU23" s="125">
        <v>805.4</v>
      </c>
      <c r="BV23" s="125">
        <v>810.2</v>
      </c>
      <c r="BW23" s="125">
        <v>813.9</v>
      </c>
      <c r="BX23" s="125">
        <v>819.1</v>
      </c>
      <c r="BY23" s="125">
        <v>823.7</v>
      </c>
      <c r="BZ23" s="125">
        <v>827.9</v>
      </c>
      <c r="CA23" s="125">
        <v>831.9</v>
      </c>
      <c r="CB23" s="125">
        <v>836.6</v>
      </c>
      <c r="CC23" s="125">
        <v>845.3</v>
      </c>
      <c r="CD23" s="125">
        <v>854.3</v>
      </c>
      <c r="CE23" s="125">
        <v>862.8</v>
      </c>
      <c r="CF23" s="125">
        <v>871.5</v>
      </c>
      <c r="CG23" s="125">
        <v>880.6</v>
      </c>
      <c r="CH23" s="125">
        <v>889.2</v>
      </c>
      <c r="CI23" s="125">
        <v>898.4</v>
      </c>
      <c r="CJ23" s="125">
        <v>907.4</v>
      </c>
      <c r="CK23" s="125">
        <v>915.1</v>
      </c>
      <c r="CL23" s="125">
        <v>924.4</v>
      </c>
      <c r="CM23" s="125">
        <v>933.8</v>
      </c>
      <c r="CN23" s="125">
        <v>943.9</v>
      </c>
      <c r="CO23" s="125">
        <v>953.4</v>
      </c>
      <c r="CP23" s="125">
        <v>963.6</v>
      </c>
      <c r="CQ23" s="125">
        <v>982.9</v>
      </c>
      <c r="CR23" s="125">
        <v>1002.6</v>
      </c>
      <c r="CS23" s="125">
        <v>1022.8</v>
      </c>
      <c r="CT23" s="125">
        <v>1043</v>
      </c>
      <c r="CU23" s="125">
        <v>1074.4000000000001</v>
      </c>
      <c r="CV23" s="125">
        <v>1106.3</v>
      </c>
      <c r="CW23" s="125">
        <v>1139.3</v>
      </c>
      <c r="CX23" s="125">
        <v>1173.5</v>
      </c>
      <c r="CY23" s="125">
        <v>1208.8</v>
      </c>
      <c r="CZ23" s="125">
        <v>1245.0999999999999</v>
      </c>
      <c r="DA23" s="125">
        <v>1282.5</v>
      </c>
      <c r="DB23" s="125">
        <v>1320.9</v>
      </c>
      <c r="DC23" s="125">
        <v>1360.5</v>
      </c>
      <c r="DD23" s="125">
        <v>1401.4</v>
      </c>
      <c r="DE23" s="125">
        <v>1443.5</v>
      </c>
      <c r="DF23" s="125">
        <v>1486.7</v>
      </c>
      <c r="DG23" s="125">
        <v>1531.2</v>
      </c>
      <c r="DH23" s="125">
        <v>1577.2</v>
      </c>
      <c r="DI23" s="125">
        <v>1624.7</v>
      </c>
      <c r="DJ23" s="125">
        <v>1673.2</v>
      </c>
      <c r="DK23" s="125">
        <v>1723.5</v>
      </c>
      <c r="DL23" s="125">
        <v>1775.4</v>
      </c>
      <c r="DM23" s="125">
        <v>1828.5</v>
      </c>
      <c r="DN23" s="125">
        <v>1883.2</v>
      </c>
      <c r="DO23" s="125">
        <v>1939.8</v>
      </c>
      <c r="DP23" s="125">
        <v>1998</v>
      </c>
      <c r="DQ23" s="125">
        <v>2058.1999999999998</v>
      </c>
      <c r="DR23" s="125">
        <v>2135.1</v>
      </c>
      <c r="DS23" s="125">
        <v>2220.5</v>
      </c>
      <c r="DT23" s="125">
        <v>2294.3000000000002</v>
      </c>
      <c r="DU23" s="125">
        <v>2363.1999999999998</v>
      </c>
      <c r="DV23" s="125">
        <v>2434</v>
      </c>
      <c r="DW23" s="125">
        <v>2507.1</v>
      </c>
      <c r="DX23" s="125">
        <v>2582.3000000000002</v>
      </c>
      <c r="DY23" s="125">
        <v>2659.6</v>
      </c>
    </row>
    <row r="24" spans="1:129" x14ac:dyDescent="0.25">
      <c r="A24" s="124">
        <v>2000</v>
      </c>
      <c r="B24" s="125">
        <v>275.2</v>
      </c>
      <c r="C24" s="125">
        <v>283.89999999999998</v>
      </c>
      <c r="D24" s="125">
        <v>292.7</v>
      </c>
      <c r="E24" s="125">
        <v>303.7</v>
      </c>
      <c r="F24" s="125">
        <v>311.89999999999998</v>
      </c>
      <c r="G24" s="125">
        <v>320.60000000000002</v>
      </c>
      <c r="H24" s="125">
        <v>329.9</v>
      </c>
      <c r="I24" s="125">
        <v>339.5</v>
      </c>
      <c r="J24" s="125">
        <v>348.2</v>
      </c>
      <c r="K24" s="125">
        <v>357.3</v>
      </c>
      <c r="L24" s="125">
        <v>366.1</v>
      </c>
      <c r="M24" s="125">
        <v>375.5</v>
      </c>
      <c r="N24" s="125">
        <v>384.4</v>
      </c>
      <c r="O24" s="125">
        <v>393.9</v>
      </c>
      <c r="P24" s="125">
        <v>402.7</v>
      </c>
      <c r="Q24" s="125">
        <v>412.2</v>
      </c>
      <c r="R24" s="125">
        <v>421.1</v>
      </c>
      <c r="S24" s="125">
        <v>430.3</v>
      </c>
      <c r="T24" s="125">
        <v>439.8</v>
      </c>
      <c r="U24" s="125">
        <v>449.1</v>
      </c>
      <c r="V24" s="125">
        <v>457.9</v>
      </c>
      <c r="W24" s="125">
        <v>466.9</v>
      </c>
      <c r="X24" s="125">
        <v>475.6</v>
      </c>
      <c r="Y24" s="125">
        <v>486.1</v>
      </c>
      <c r="Z24" s="125">
        <v>495.1</v>
      </c>
      <c r="AA24" s="125">
        <v>504</v>
      </c>
      <c r="AB24" s="125">
        <v>513.20000000000005</v>
      </c>
      <c r="AC24" s="125">
        <v>522.29999999999995</v>
      </c>
      <c r="AD24" s="125">
        <v>531.5</v>
      </c>
      <c r="AE24" s="125">
        <v>540.1</v>
      </c>
      <c r="AF24" s="125">
        <v>549.4</v>
      </c>
      <c r="AG24" s="125">
        <v>558.79999999999995</v>
      </c>
      <c r="AH24" s="125">
        <v>567.5</v>
      </c>
      <c r="AI24" s="125">
        <v>577</v>
      </c>
      <c r="AJ24" s="125">
        <v>586</v>
      </c>
      <c r="AK24" s="125">
        <v>595.9</v>
      </c>
      <c r="AL24" s="125">
        <v>604.70000000000005</v>
      </c>
      <c r="AM24" s="125">
        <v>613.29999999999995</v>
      </c>
      <c r="AN24" s="125">
        <v>622.4</v>
      </c>
      <c r="AO24" s="125">
        <v>632.1</v>
      </c>
      <c r="AP24" s="125">
        <v>641</v>
      </c>
      <c r="AQ24" s="125">
        <v>650.5</v>
      </c>
      <c r="AR24" s="125">
        <v>659.2</v>
      </c>
      <c r="AS24" s="125">
        <v>669.2</v>
      </c>
      <c r="AT24" s="125">
        <v>677.4</v>
      </c>
      <c r="AU24" s="125">
        <v>687.3</v>
      </c>
      <c r="AV24" s="125">
        <v>695.7</v>
      </c>
      <c r="AW24" s="125">
        <v>705.6</v>
      </c>
      <c r="AX24" s="125">
        <v>714.2</v>
      </c>
      <c r="AY24" s="125">
        <v>723.3</v>
      </c>
      <c r="AZ24" s="125">
        <v>732.5</v>
      </c>
      <c r="BA24" s="125">
        <v>742</v>
      </c>
      <c r="BB24" s="125">
        <v>750.8</v>
      </c>
      <c r="BC24" s="125">
        <v>756.1</v>
      </c>
      <c r="BD24" s="125">
        <v>760.7</v>
      </c>
      <c r="BE24" s="125">
        <v>764.7</v>
      </c>
      <c r="BF24" s="125">
        <v>769.5</v>
      </c>
      <c r="BG24" s="125">
        <v>773.6</v>
      </c>
      <c r="BH24" s="125">
        <v>778.2</v>
      </c>
      <c r="BI24" s="125">
        <v>783.2</v>
      </c>
      <c r="BJ24" s="125">
        <v>787.5</v>
      </c>
      <c r="BK24" s="125">
        <v>791.4</v>
      </c>
      <c r="BL24" s="125">
        <v>796.2</v>
      </c>
      <c r="BM24" s="125">
        <v>801.3</v>
      </c>
      <c r="BN24" s="125">
        <v>805.7</v>
      </c>
      <c r="BO24" s="125">
        <v>809.6</v>
      </c>
      <c r="BP24" s="125">
        <v>816</v>
      </c>
      <c r="BQ24" s="125">
        <v>819.5</v>
      </c>
      <c r="BR24" s="125">
        <v>825</v>
      </c>
      <c r="BS24" s="125">
        <v>828.2</v>
      </c>
      <c r="BT24" s="125">
        <v>833.5</v>
      </c>
      <c r="BU24" s="125">
        <v>837.4</v>
      </c>
      <c r="BV24" s="125">
        <v>842.6</v>
      </c>
      <c r="BW24" s="125">
        <v>846.4</v>
      </c>
      <c r="BX24" s="125">
        <v>851.7</v>
      </c>
      <c r="BY24" s="125">
        <v>856.6</v>
      </c>
      <c r="BZ24" s="125">
        <v>861</v>
      </c>
      <c r="CA24" s="125">
        <v>865.2</v>
      </c>
      <c r="CB24" s="125">
        <v>870.1</v>
      </c>
      <c r="CC24" s="125">
        <v>879</v>
      </c>
      <c r="CD24" s="125">
        <v>888.2</v>
      </c>
      <c r="CE24" s="125">
        <v>897.4</v>
      </c>
      <c r="CF24" s="125">
        <v>906.5</v>
      </c>
      <c r="CG24" s="125">
        <v>915.8</v>
      </c>
      <c r="CH24" s="125">
        <v>924.8</v>
      </c>
      <c r="CI24" s="125">
        <v>934.5</v>
      </c>
      <c r="CJ24" s="125">
        <v>943.6</v>
      </c>
      <c r="CK24" s="125">
        <v>951.9</v>
      </c>
      <c r="CL24" s="125">
        <v>961.5</v>
      </c>
      <c r="CM24" s="125">
        <v>971.1</v>
      </c>
      <c r="CN24" s="125">
        <v>981.8</v>
      </c>
      <c r="CO24" s="125">
        <v>991.8</v>
      </c>
      <c r="CP24" s="125">
        <v>1002.2</v>
      </c>
      <c r="CQ24" s="125">
        <v>1022.1</v>
      </c>
      <c r="CR24" s="125">
        <v>1042.5999999999999</v>
      </c>
      <c r="CS24" s="125">
        <v>1063.5999999999999</v>
      </c>
      <c r="CT24" s="125">
        <v>1084.9000000000001</v>
      </c>
      <c r="CU24" s="125">
        <v>1117.4000000000001</v>
      </c>
      <c r="CV24" s="125">
        <v>1139.8</v>
      </c>
      <c r="CW24" s="125">
        <v>1162.5999999999999</v>
      </c>
      <c r="CX24" s="125">
        <v>1197.5</v>
      </c>
      <c r="CY24" s="125">
        <v>1233.4000000000001</v>
      </c>
      <c r="CZ24" s="125">
        <v>1270.2</v>
      </c>
      <c r="DA24" s="125">
        <v>1308.4000000000001</v>
      </c>
      <c r="DB24" s="125">
        <v>1347.5</v>
      </c>
      <c r="DC24" s="125">
        <v>1388.2</v>
      </c>
      <c r="DD24" s="125">
        <v>1429.6</v>
      </c>
      <c r="DE24" s="125">
        <v>1472.7</v>
      </c>
      <c r="DF24" s="125">
        <v>1516.8</v>
      </c>
      <c r="DG24" s="125">
        <v>1562.3</v>
      </c>
      <c r="DH24" s="125">
        <v>1609.3</v>
      </c>
      <c r="DI24" s="125">
        <v>1657.3</v>
      </c>
      <c r="DJ24" s="125">
        <v>1707.2</v>
      </c>
      <c r="DK24" s="125">
        <v>1758.4</v>
      </c>
      <c r="DL24" s="125">
        <v>1811.1</v>
      </c>
      <c r="DM24" s="125">
        <v>1865.4</v>
      </c>
      <c r="DN24" s="125">
        <v>1921.4</v>
      </c>
      <c r="DO24" s="125">
        <v>1979</v>
      </c>
      <c r="DP24" s="125">
        <v>2038.5</v>
      </c>
      <c r="DQ24" s="125">
        <v>2099.5</v>
      </c>
      <c r="DR24" s="125">
        <v>2162.6999999999998</v>
      </c>
      <c r="DS24" s="125">
        <v>2227.5</v>
      </c>
      <c r="DT24" s="125">
        <v>2294.4</v>
      </c>
      <c r="DU24" s="125">
        <v>2363.1999999999998</v>
      </c>
      <c r="DV24" s="125">
        <v>2434.1</v>
      </c>
      <c r="DW24" s="125">
        <v>2507.1</v>
      </c>
      <c r="DX24" s="125">
        <v>2582.3000000000002</v>
      </c>
      <c r="DY24" s="125">
        <v>2659.7</v>
      </c>
    </row>
    <row r="25" spans="1:129" x14ac:dyDescent="0.25">
      <c r="A25" s="124">
        <v>2100</v>
      </c>
      <c r="B25" s="125">
        <v>283.5</v>
      </c>
      <c r="C25" s="125">
        <v>292.39999999999998</v>
      </c>
      <c r="D25" s="125">
        <v>301.3</v>
      </c>
      <c r="E25" s="125">
        <v>312.7</v>
      </c>
      <c r="F25" s="125">
        <v>321.5</v>
      </c>
      <c r="G25" s="125">
        <v>330.3</v>
      </c>
      <c r="H25" s="125">
        <v>339.8</v>
      </c>
      <c r="I25" s="125">
        <v>349.7</v>
      </c>
      <c r="J25" s="125">
        <v>358.6</v>
      </c>
      <c r="K25" s="125">
        <v>367.9</v>
      </c>
      <c r="L25" s="125">
        <v>376.9</v>
      </c>
      <c r="M25" s="125">
        <v>386.7</v>
      </c>
      <c r="N25" s="125">
        <v>396</v>
      </c>
      <c r="O25" s="125">
        <v>405.8</v>
      </c>
      <c r="P25" s="125">
        <v>414.8</v>
      </c>
      <c r="Q25" s="125">
        <v>424.6</v>
      </c>
      <c r="R25" s="125">
        <v>433.8</v>
      </c>
      <c r="S25" s="125">
        <v>443.5</v>
      </c>
      <c r="T25" s="125">
        <v>453</v>
      </c>
      <c r="U25" s="125">
        <v>462.9</v>
      </c>
      <c r="V25" s="125">
        <v>471.5</v>
      </c>
      <c r="W25" s="125">
        <v>480.9</v>
      </c>
      <c r="X25" s="125">
        <v>489.9</v>
      </c>
      <c r="Y25" s="125">
        <v>500.7</v>
      </c>
      <c r="Z25" s="125">
        <v>509.9</v>
      </c>
      <c r="AA25" s="125">
        <v>519.1</v>
      </c>
      <c r="AB25" s="125">
        <v>528.4</v>
      </c>
      <c r="AC25" s="125">
        <v>538.20000000000005</v>
      </c>
      <c r="AD25" s="125">
        <v>547.29999999999995</v>
      </c>
      <c r="AE25" s="125">
        <v>556.29999999999995</v>
      </c>
      <c r="AF25" s="125">
        <v>565.9</v>
      </c>
      <c r="AG25" s="125">
        <v>575.5</v>
      </c>
      <c r="AH25" s="125">
        <v>584.79999999999995</v>
      </c>
      <c r="AI25" s="125">
        <v>594.29999999999995</v>
      </c>
      <c r="AJ25" s="125">
        <v>603.6</v>
      </c>
      <c r="AK25" s="125">
        <v>613.79999999999995</v>
      </c>
      <c r="AL25" s="125">
        <v>622.6</v>
      </c>
      <c r="AM25" s="125">
        <v>631.79999999999995</v>
      </c>
      <c r="AN25" s="125">
        <v>641</v>
      </c>
      <c r="AO25" s="125">
        <v>651</v>
      </c>
      <c r="AP25" s="125">
        <v>660.1</v>
      </c>
      <c r="AQ25" s="125">
        <v>669.9</v>
      </c>
      <c r="AR25" s="125">
        <v>679.1</v>
      </c>
      <c r="AS25" s="125">
        <v>689.2</v>
      </c>
      <c r="AT25" s="125">
        <v>697.8</v>
      </c>
      <c r="AU25" s="125">
        <v>708</v>
      </c>
      <c r="AV25" s="125">
        <v>716.8</v>
      </c>
      <c r="AW25" s="125">
        <v>726.9</v>
      </c>
      <c r="AX25" s="125">
        <v>735.7</v>
      </c>
      <c r="AY25" s="125">
        <v>744.8</v>
      </c>
      <c r="AZ25" s="125">
        <v>754.4</v>
      </c>
      <c r="BA25" s="125">
        <v>764.3</v>
      </c>
      <c r="BB25" s="125">
        <v>773.4</v>
      </c>
      <c r="BC25" s="125">
        <v>778.9</v>
      </c>
      <c r="BD25" s="125">
        <v>783.7</v>
      </c>
      <c r="BE25" s="125">
        <v>787.8</v>
      </c>
      <c r="BF25" s="125">
        <v>792.6</v>
      </c>
      <c r="BG25" s="125">
        <v>796.8</v>
      </c>
      <c r="BH25" s="125">
        <v>801.4</v>
      </c>
      <c r="BI25" s="125">
        <v>806.5</v>
      </c>
      <c r="BJ25" s="125">
        <v>811.2</v>
      </c>
      <c r="BK25" s="125">
        <v>815.2</v>
      </c>
      <c r="BL25" s="125">
        <v>819.9</v>
      </c>
      <c r="BM25" s="125">
        <v>825.4</v>
      </c>
      <c r="BN25" s="125">
        <v>829.7</v>
      </c>
      <c r="BO25" s="125">
        <v>833.8</v>
      </c>
      <c r="BP25" s="125">
        <v>840.5</v>
      </c>
      <c r="BQ25" s="125">
        <v>844.2</v>
      </c>
      <c r="BR25" s="125">
        <v>849.8</v>
      </c>
      <c r="BS25" s="125">
        <v>853.2</v>
      </c>
      <c r="BT25" s="125">
        <v>858.6</v>
      </c>
      <c r="BU25" s="125">
        <v>862.6</v>
      </c>
      <c r="BV25" s="125">
        <v>867.8</v>
      </c>
      <c r="BW25" s="125">
        <v>871.7</v>
      </c>
      <c r="BX25" s="125">
        <v>877.5</v>
      </c>
      <c r="BY25" s="125">
        <v>882.4</v>
      </c>
      <c r="BZ25" s="125">
        <v>886.7</v>
      </c>
      <c r="CA25" s="125">
        <v>891.1</v>
      </c>
      <c r="CB25" s="125">
        <v>896.1</v>
      </c>
      <c r="CC25" s="125">
        <v>905.4</v>
      </c>
      <c r="CD25" s="125">
        <v>915</v>
      </c>
      <c r="CE25" s="125">
        <v>924.1</v>
      </c>
      <c r="CF25" s="125">
        <v>933.6</v>
      </c>
      <c r="CG25" s="125">
        <v>943.3</v>
      </c>
      <c r="CH25" s="125">
        <v>952.5</v>
      </c>
      <c r="CI25" s="125">
        <v>962.4</v>
      </c>
      <c r="CJ25" s="125">
        <v>972.1</v>
      </c>
      <c r="CK25" s="125">
        <v>980.2</v>
      </c>
      <c r="CL25" s="125">
        <v>990.2</v>
      </c>
      <c r="CM25" s="125">
        <v>1000.2</v>
      </c>
      <c r="CN25" s="125">
        <v>1011.1</v>
      </c>
      <c r="CO25" s="125">
        <v>1021.5</v>
      </c>
      <c r="CP25" s="125">
        <v>1032.2</v>
      </c>
      <c r="CQ25" s="125">
        <v>1052.9000000000001</v>
      </c>
      <c r="CR25" s="125">
        <v>1074.0999999999999</v>
      </c>
      <c r="CS25" s="125">
        <v>1095.5999999999999</v>
      </c>
      <c r="CT25" s="125">
        <v>1106.4000000000001</v>
      </c>
      <c r="CU25" s="125">
        <v>1139.5999999999999</v>
      </c>
      <c r="CV25" s="125">
        <v>1151</v>
      </c>
      <c r="CW25" s="125">
        <v>1162.5999999999999</v>
      </c>
      <c r="CX25" s="125">
        <v>1197.5</v>
      </c>
      <c r="CY25" s="125">
        <v>1233.4000000000001</v>
      </c>
      <c r="CZ25" s="125">
        <v>1270.2</v>
      </c>
      <c r="DA25" s="125">
        <v>1308.4000000000001</v>
      </c>
      <c r="DB25" s="125">
        <v>1347.5</v>
      </c>
      <c r="DC25" s="125">
        <v>1388.2</v>
      </c>
      <c r="DD25" s="125">
        <v>1429.6</v>
      </c>
      <c r="DE25" s="125">
        <v>1472.7</v>
      </c>
      <c r="DF25" s="125">
        <v>1516.8</v>
      </c>
      <c r="DG25" s="125">
        <v>1562.3</v>
      </c>
      <c r="DH25" s="125">
        <v>1609.4</v>
      </c>
      <c r="DI25" s="125">
        <v>1657.4</v>
      </c>
      <c r="DJ25" s="125">
        <v>1707.2</v>
      </c>
      <c r="DK25" s="125">
        <v>1758.5</v>
      </c>
      <c r="DL25" s="125">
        <v>1811.1</v>
      </c>
      <c r="DM25" s="125">
        <v>1865.4</v>
      </c>
      <c r="DN25" s="125">
        <v>1921.4</v>
      </c>
      <c r="DO25" s="125">
        <v>1979</v>
      </c>
      <c r="DP25" s="125">
        <v>2038.5</v>
      </c>
      <c r="DQ25" s="125">
        <v>2099.6</v>
      </c>
      <c r="DR25" s="125">
        <v>2162.6999999999998</v>
      </c>
      <c r="DS25" s="125">
        <v>2227.5</v>
      </c>
      <c r="DT25" s="125">
        <v>2309.4</v>
      </c>
      <c r="DU25" s="125">
        <v>2401.8000000000002</v>
      </c>
      <c r="DV25" s="125">
        <v>2490.1</v>
      </c>
      <c r="DW25" s="125">
        <v>2564.6999999999998</v>
      </c>
      <c r="DX25" s="125">
        <v>2641.6</v>
      </c>
      <c r="DY25" s="125">
        <v>2721</v>
      </c>
    </row>
    <row r="26" spans="1:129" x14ac:dyDescent="0.25">
      <c r="A26" s="124">
        <v>2200</v>
      </c>
      <c r="B26" s="125">
        <v>292</v>
      </c>
      <c r="C26" s="125">
        <v>301.10000000000002</v>
      </c>
      <c r="D26" s="125">
        <v>310.39999999999998</v>
      </c>
      <c r="E26" s="125">
        <v>322.10000000000002</v>
      </c>
      <c r="F26" s="125">
        <v>330.8</v>
      </c>
      <c r="G26" s="125">
        <v>340.3</v>
      </c>
      <c r="H26" s="125">
        <v>350</v>
      </c>
      <c r="I26" s="125">
        <v>359.9</v>
      </c>
      <c r="J26" s="125">
        <v>369.2</v>
      </c>
      <c r="K26" s="125">
        <v>379.1</v>
      </c>
      <c r="L26" s="125">
        <v>388.4</v>
      </c>
      <c r="M26" s="125">
        <v>398.3</v>
      </c>
      <c r="N26" s="125">
        <v>407.9</v>
      </c>
      <c r="O26" s="125">
        <v>417.7</v>
      </c>
      <c r="P26" s="125">
        <v>427</v>
      </c>
      <c r="Q26" s="125">
        <v>437.3</v>
      </c>
      <c r="R26" s="125">
        <v>446.9</v>
      </c>
      <c r="S26" s="125">
        <v>456.7</v>
      </c>
      <c r="T26" s="125">
        <v>466.7</v>
      </c>
      <c r="U26" s="125">
        <v>476.5</v>
      </c>
      <c r="V26" s="125">
        <v>485.8</v>
      </c>
      <c r="W26" s="125">
        <v>495.4</v>
      </c>
      <c r="X26" s="125">
        <v>504.6</v>
      </c>
      <c r="Y26" s="125">
        <v>515.9</v>
      </c>
      <c r="Z26" s="125">
        <v>525.1</v>
      </c>
      <c r="AA26" s="125">
        <v>534.79999999999995</v>
      </c>
      <c r="AB26" s="125">
        <v>544.29999999999995</v>
      </c>
      <c r="AC26" s="125">
        <v>554.1</v>
      </c>
      <c r="AD26" s="125">
        <v>563.9</v>
      </c>
      <c r="AE26" s="125">
        <v>573</v>
      </c>
      <c r="AF26" s="125">
        <v>582.79999999999995</v>
      </c>
      <c r="AG26" s="125">
        <v>592.79999999999995</v>
      </c>
      <c r="AH26" s="125">
        <v>602</v>
      </c>
      <c r="AI26" s="125">
        <v>612</v>
      </c>
      <c r="AJ26" s="125">
        <v>622</v>
      </c>
      <c r="AK26" s="125">
        <v>632.29999999999995</v>
      </c>
      <c r="AL26" s="125">
        <v>641.4</v>
      </c>
      <c r="AM26" s="125">
        <v>650.70000000000005</v>
      </c>
      <c r="AN26" s="125">
        <v>660.1</v>
      </c>
      <c r="AO26" s="125">
        <v>670.4</v>
      </c>
      <c r="AP26" s="125">
        <v>680.1</v>
      </c>
      <c r="AQ26" s="125">
        <v>690.1</v>
      </c>
      <c r="AR26" s="125">
        <v>699.3</v>
      </c>
      <c r="AS26" s="125">
        <v>709.8</v>
      </c>
      <c r="AT26" s="125">
        <v>718.8</v>
      </c>
      <c r="AU26" s="125">
        <v>729.1</v>
      </c>
      <c r="AV26" s="125">
        <v>738.4</v>
      </c>
      <c r="AW26" s="125">
        <v>748.7</v>
      </c>
      <c r="AX26" s="125">
        <v>757.7</v>
      </c>
      <c r="AY26" s="125">
        <v>767.1</v>
      </c>
      <c r="AZ26" s="125">
        <v>777.1</v>
      </c>
      <c r="BA26" s="125">
        <v>787</v>
      </c>
      <c r="BB26" s="125">
        <v>796.5</v>
      </c>
      <c r="BC26" s="125">
        <v>802</v>
      </c>
      <c r="BD26" s="125">
        <v>807</v>
      </c>
      <c r="BE26" s="125">
        <v>811.3</v>
      </c>
      <c r="BF26" s="125">
        <v>816.4</v>
      </c>
      <c r="BG26" s="125">
        <v>820.8</v>
      </c>
      <c r="BH26" s="125">
        <v>825.6</v>
      </c>
      <c r="BI26" s="125">
        <v>830.9</v>
      </c>
      <c r="BJ26" s="125">
        <v>835.7</v>
      </c>
      <c r="BK26" s="125">
        <v>839.7</v>
      </c>
      <c r="BL26" s="125">
        <v>844.5</v>
      </c>
      <c r="BM26" s="125">
        <v>850.3</v>
      </c>
      <c r="BN26" s="125">
        <v>854.8</v>
      </c>
      <c r="BO26" s="125">
        <v>858.8</v>
      </c>
      <c r="BP26" s="125">
        <v>865.7</v>
      </c>
      <c r="BQ26" s="125">
        <v>869.4</v>
      </c>
      <c r="BR26" s="125">
        <v>875.3</v>
      </c>
      <c r="BS26" s="125">
        <v>878.7</v>
      </c>
      <c r="BT26" s="125">
        <v>884.4</v>
      </c>
      <c r="BU26" s="125">
        <v>888.6</v>
      </c>
      <c r="BV26" s="125">
        <v>893.9</v>
      </c>
      <c r="BW26" s="125">
        <v>898</v>
      </c>
      <c r="BX26" s="125">
        <v>903.7</v>
      </c>
      <c r="BY26" s="125">
        <v>908.6</v>
      </c>
      <c r="BZ26" s="125">
        <v>913.3</v>
      </c>
      <c r="CA26" s="125">
        <v>918.1</v>
      </c>
      <c r="CB26" s="125">
        <v>923.1</v>
      </c>
      <c r="CC26" s="125">
        <v>932.6</v>
      </c>
      <c r="CD26" s="125">
        <v>942.6</v>
      </c>
      <c r="CE26" s="125">
        <v>952.1</v>
      </c>
      <c r="CF26" s="125">
        <v>961.6</v>
      </c>
      <c r="CG26" s="125">
        <v>971.5</v>
      </c>
      <c r="CH26" s="125">
        <v>981.1</v>
      </c>
      <c r="CI26" s="125">
        <v>991.3</v>
      </c>
      <c r="CJ26" s="125">
        <v>1001.2</v>
      </c>
      <c r="CK26" s="125">
        <v>1009.7</v>
      </c>
      <c r="CL26" s="125">
        <v>1020</v>
      </c>
      <c r="CM26" s="125">
        <v>1030.4000000000001</v>
      </c>
      <c r="CN26" s="125">
        <v>1041.5999999999999</v>
      </c>
      <c r="CO26" s="125">
        <v>1052.0999999999999</v>
      </c>
      <c r="CP26" s="125">
        <v>1063.3</v>
      </c>
      <c r="CQ26" s="125">
        <v>1074</v>
      </c>
      <c r="CR26" s="125">
        <v>1084.5999999999999</v>
      </c>
      <c r="CS26" s="125">
        <v>1095.5999999999999</v>
      </c>
      <c r="CT26" s="125">
        <v>1117.4000000000001</v>
      </c>
      <c r="CU26" s="125">
        <v>1150.9000000000001</v>
      </c>
      <c r="CV26" s="125">
        <v>1173.7</v>
      </c>
      <c r="CW26" s="125">
        <v>1189.3</v>
      </c>
      <c r="CX26" s="125">
        <v>1225</v>
      </c>
      <c r="CY26" s="125">
        <v>1261.7</v>
      </c>
      <c r="CZ26" s="125">
        <v>1299.5999999999999</v>
      </c>
      <c r="DA26" s="125">
        <v>1338.4</v>
      </c>
      <c r="DB26" s="125">
        <v>1378.7</v>
      </c>
      <c r="DC26" s="125">
        <v>1419.9</v>
      </c>
      <c r="DD26" s="125">
        <v>1462.6</v>
      </c>
      <c r="DE26" s="125">
        <v>1506.4</v>
      </c>
      <c r="DF26" s="125">
        <v>1551.9</v>
      </c>
      <c r="DG26" s="125">
        <v>1598.2</v>
      </c>
      <c r="DH26" s="125">
        <v>1646.2</v>
      </c>
      <c r="DI26" s="125">
        <v>1695.6</v>
      </c>
      <c r="DJ26" s="125">
        <v>1746.6</v>
      </c>
      <c r="DK26" s="125">
        <v>1798.9</v>
      </c>
      <c r="DL26" s="125">
        <v>1852.8</v>
      </c>
      <c r="DM26" s="125">
        <v>1908.2</v>
      </c>
      <c r="DN26" s="125">
        <v>1965.6</v>
      </c>
      <c r="DO26" s="125">
        <v>2024.4</v>
      </c>
      <c r="DP26" s="125">
        <v>2085.3000000000002</v>
      </c>
      <c r="DQ26" s="125">
        <v>2148</v>
      </c>
      <c r="DR26" s="125">
        <v>2212.1999999999998</v>
      </c>
      <c r="DS26" s="125">
        <v>2278.6999999999998</v>
      </c>
      <c r="DT26" s="125">
        <v>2347</v>
      </c>
      <c r="DU26" s="125">
        <v>2417.4</v>
      </c>
      <c r="DV26" s="125">
        <v>2497.8000000000002</v>
      </c>
      <c r="DW26" s="125">
        <v>2582.3000000000002</v>
      </c>
      <c r="DX26" s="125">
        <v>2659.6</v>
      </c>
      <c r="DY26" s="125">
        <v>2739.4</v>
      </c>
    </row>
    <row r="27" spans="1:129" x14ac:dyDescent="0.25">
      <c r="A27" s="124">
        <v>2300</v>
      </c>
      <c r="B27" s="125">
        <v>298.7</v>
      </c>
      <c r="C27" s="125">
        <v>308.10000000000002</v>
      </c>
      <c r="D27" s="125">
        <v>317.7</v>
      </c>
      <c r="E27" s="125">
        <v>329.6</v>
      </c>
      <c r="F27" s="125">
        <v>338.5</v>
      </c>
      <c r="G27" s="125">
        <v>348.1</v>
      </c>
      <c r="H27" s="125">
        <v>358</v>
      </c>
      <c r="I27" s="125">
        <v>368.1</v>
      </c>
      <c r="J27" s="125">
        <v>377.8</v>
      </c>
      <c r="K27" s="125">
        <v>387.7</v>
      </c>
      <c r="L27" s="125">
        <v>397.3</v>
      </c>
      <c r="M27" s="125">
        <v>407.5</v>
      </c>
      <c r="N27" s="125">
        <v>417.3</v>
      </c>
      <c r="O27" s="125">
        <v>427.7</v>
      </c>
      <c r="P27" s="125">
        <v>436.9</v>
      </c>
      <c r="Q27" s="125">
        <v>447.5</v>
      </c>
      <c r="R27" s="125">
        <v>457.1</v>
      </c>
      <c r="S27" s="125">
        <v>467.2</v>
      </c>
      <c r="T27" s="125">
        <v>477.4</v>
      </c>
      <c r="U27" s="125">
        <v>487.7</v>
      </c>
      <c r="V27" s="125">
        <v>496.7</v>
      </c>
      <c r="W27" s="125">
        <v>506.5</v>
      </c>
      <c r="X27" s="125">
        <v>516.29999999999995</v>
      </c>
      <c r="Y27" s="125">
        <v>527.70000000000005</v>
      </c>
      <c r="Z27" s="125">
        <v>536.79999999999995</v>
      </c>
      <c r="AA27" s="125">
        <v>546.9</v>
      </c>
      <c r="AB27" s="125">
        <v>556.70000000000005</v>
      </c>
      <c r="AC27" s="125">
        <v>566.79999999999995</v>
      </c>
      <c r="AD27" s="125">
        <v>576.9</v>
      </c>
      <c r="AE27" s="125">
        <v>586.20000000000005</v>
      </c>
      <c r="AF27" s="125">
        <v>596.29999999999995</v>
      </c>
      <c r="AG27" s="125">
        <v>606.29999999999995</v>
      </c>
      <c r="AH27" s="125">
        <v>615.9</v>
      </c>
      <c r="AI27" s="125">
        <v>626.1</v>
      </c>
      <c r="AJ27" s="125">
        <v>636.29999999999995</v>
      </c>
      <c r="AK27" s="125">
        <v>646.79999999999995</v>
      </c>
      <c r="AL27" s="125">
        <v>656.1</v>
      </c>
      <c r="AM27" s="125">
        <v>665.7</v>
      </c>
      <c r="AN27" s="125">
        <v>675.4</v>
      </c>
      <c r="AO27" s="125">
        <v>686.2</v>
      </c>
      <c r="AP27" s="125">
        <v>695.6</v>
      </c>
      <c r="AQ27" s="125">
        <v>705.7</v>
      </c>
      <c r="AR27" s="125">
        <v>715.6</v>
      </c>
      <c r="AS27" s="125">
        <v>726.2</v>
      </c>
      <c r="AT27" s="125">
        <v>735</v>
      </c>
      <c r="AU27" s="125">
        <v>745.9</v>
      </c>
      <c r="AV27" s="125">
        <v>755.6</v>
      </c>
      <c r="AW27" s="125">
        <v>766</v>
      </c>
      <c r="AX27" s="125">
        <v>775.1</v>
      </c>
      <c r="AY27" s="125">
        <v>784.8</v>
      </c>
      <c r="AZ27" s="125">
        <v>795.2</v>
      </c>
      <c r="BA27" s="125">
        <v>805</v>
      </c>
      <c r="BB27" s="125">
        <v>814.7</v>
      </c>
      <c r="BC27" s="125">
        <v>820.7</v>
      </c>
      <c r="BD27" s="125">
        <v>825.6</v>
      </c>
      <c r="BE27" s="125">
        <v>830</v>
      </c>
      <c r="BF27" s="125">
        <v>835.4</v>
      </c>
      <c r="BG27" s="125">
        <v>839.7</v>
      </c>
      <c r="BH27" s="125">
        <v>844.5</v>
      </c>
      <c r="BI27" s="125">
        <v>850</v>
      </c>
      <c r="BJ27" s="125">
        <v>854.8</v>
      </c>
      <c r="BK27" s="125">
        <v>858.8</v>
      </c>
      <c r="BL27" s="125">
        <v>864</v>
      </c>
      <c r="BM27" s="125">
        <v>869.8</v>
      </c>
      <c r="BN27" s="125">
        <v>874.4</v>
      </c>
      <c r="BO27" s="125">
        <v>878.7</v>
      </c>
      <c r="BP27" s="125">
        <v>885.7</v>
      </c>
      <c r="BQ27" s="125">
        <v>889.6</v>
      </c>
      <c r="BR27" s="125">
        <v>895.3</v>
      </c>
      <c r="BS27" s="125">
        <v>898.9</v>
      </c>
      <c r="BT27" s="125">
        <v>904.7</v>
      </c>
      <c r="BU27" s="125">
        <v>908.6</v>
      </c>
      <c r="BV27" s="125">
        <v>914.5</v>
      </c>
      <c r="BW27" s="125">
        <v>918.6</v>
      </c>
      <c r="BX27" s="125">
        <v>924.5</v>
      </c>
      <c r="BY27" s="125">
        <v>929.8</v>
      </c>
      <c r="BZ27" s="125">
        <v>934.6</v>
      </c>
      <c r="CA27" s="125">
        <v>939.3</v>
      </c>
      <c r="CB27" s="125">
        <v>944.2</v>
      </c>
      <c r="CC27" s="125">
        <v>954.2</v>
      </c>
      <c r="CD27" s="125">
        <v>964.1</v>
      </c>
      <c r="CE27" s="125">
        <v>974</v>
      </c>
      <c r="CF27" s="125">
        <v>983.8</v>
      </c>
      <c r="CG27" s="125">
        <v>993.9</v>
      </c>
      <c r="CH27" s="125">
        <v>1003.8</v>
      </c>
      <c r="CI27" s="125">
        <v>1014</v>
      </c>
      <c r="CJ27" s="125">
        <v>1024.2</v>
      </c>
      <c r="CK27" s="125">
        <v>1032.9000000000001</v>
      </c>
      <c r="CL27" s="125">
        <v>1043.3</v>
      </c>
      <c r="CM27" s="125">
        <v>1054.0999999999999</v>
      </c>
      <c r="CN27" s="125">
        <v>1065.5</v>
      </c>
      <c r="CO27" s="125">
        <v>1076.2</v>
      </c>
      <c r="CP27" s="125">
        <v>1087.5999999999999</v>
      </c>
      <c r="CQ27" s="125">
        <v>1098.5</v>
      </c>
      <c r="CR27" s="125">
        <v>1109.7</v>
      </c>
      <c r="CS27" s="125">
        <v>1120.5999999999999</v>
      </c>
      <c r="CT27" s="125">
        <v>1131.9000000000001</v>
      </c>
      <c r="CU27" s="125">
        <v>1165.7</v>
      </c>
      <c r="CV27" s="125">
        <v>1177.4000000000001</v>
      </c>
      <c r="CW27" s="125">
        <v>1197.5</v>
      </c>
      <c r="CX27" s="125">
        <v>1233.4000000000001</v>
      </c>
      <c r="CY27" s="125">
        <v>1270.2</v>
      </c>
      <c r="CZ27" s="125">
        <v>1308.4000000000001</v>
      </c>
      <c r="DA27" s="125">
        <v>1347.5</v>
      </c>
      <c r="DB27" s="125">
        <v>1388.2</v>
      </c>
      <c r="DC27" s="125">
        <v>1429.6</v>
      </c>
      <c r="DD27" s="125">
        <v>1472.7</v>
      </c>
      <c r="DE27" s="125">
        <v>1516.8</v>
      </c>
      <c r="DF27" s="125">
        <v>1562.3</v>
      </c>
      <c r="DG27" s="125">
        <v>1609.3</v>
      </c>
      <c r="DH27" s="125">
        <v>1657.3</v>
      </c>
      <c r="DI27" s="125">
        <v>1707.2</v>
      </c>
      <c r="DJ27" s="125">
        <v>1758.4</v>
      </c>
      <c r="DK27" s="125">
        <v>1811.1</v>
      </c>
      <c r="DL27" s="125">
        <v>1865.4</v>
      </c>
      <c r="DM27" s="125">
        <v>1921.4</v>
      </c>
      <c r="DN27" s="125">
        <v>1979</v>
      </c>
      <c r="DO27" s="125">
        <v>2038.5</v>
      </c>
      <c r="DP27" s="125">
        <v>2099.5</v>
      </c>
      <c r="DQ27" s="125">
        <v>2162.6999999999998</v>
      </c>
      <c r="DR27" s="125">
        <v>2227.5</v>
      </c>
      <c r="DS27" s="125">
        <v>2294.3000000000002</v>
      </c>
      <c r="DT27" s="125">
        <v>2363.1999999999998</v>
      </c>
      <c r="DU27" s="125">
        <v>2434</v>
      </c>
      <c r="DV27" s="125">
        <v>2507.1</v>
      </c>
      <c r="DW27" s="125">
        <v>2597.5</v>
      </c>
      <c r="DX27" s="125">
        <v>2701.7</v>
      </c>
      <c r="DY27" s="125">
        <v>2783.3</v>
      </c>
    </row>
    <row r="28" spans="1:129" x14ac:dyDescent="0.25">
      <c r="A28" s="124">
        <v>2400</v>
      </c>
      <c r="B28" s="125">
        <v>305.5</v>
      </c>
      <c r="C28" s="125">
        <v>315</v>
      </c>
      <c r="D28" s="125">
        <v>325.10000000000002</v>
      </c>
      <c r="E28" s="125">
        <v>337.1</v>
      </c>
      <c r="F28" s="125">
        <v>346.4</v>
      </c>
      <c r="G28" s="125">
        <v>355.9</v>
      </c>
      <c r="H28" s="125">
        <v>366.3</v>
      </c>
      <c r="I28" s="125">
        <v>376.7</v>
      </c>
      <c r="J28" s="125">
        <v>386.6</v>
      </c>
      <c r="K28" s="125">
        <v>396.7</v>
      </c>
      <c r="L28" s="125">
        <v>406.5</v>
      </c>
      <c r="M28" s="125">
        <v>416.8</v>
      </c>
      <c r="N28" s="125">
        <v>426.9</v>
      </c>
      <c r="O28" s="125">
        <v>437.3</v>
      </c>
      <c r="P28" s="125">
        <v>446.9</v>
      </c>
      <c r="Q28" s="125">
        <v>457.5</v>
      </c>
      <c r="R28" s="125">
        <v>467.6</v>
      </c>
      <c r="S28" s="125">
        <v>478</v>
      </c>
      <c r="T28" s="125">
        <v>488.4</v>
      </c>
      <c r="U28" s="125">
        <v>498.9</v>
      </c>
      <c r="V28" s="125">
        <v>508.2</v>
      </c>
      <c r="W28" s="125">
        <v>518.29999999999995</v>
      </c>
      <c r="X28" s="125">
        <v>528.20000000000005</v>
      </c>
      <c r="Y28" s="125">
        <v>539.9</v>
      </c>
      <c r="Z28" s="125">
        <v>549.70000000000005</v>
      </c>
      <c r="AA28" s="125">
        <v>559.6</v>
      </c>
      <c r="AB28" s="125">
        <v>569.70000000000005</v>
      </c>
      <c r="AC28" s="125">
        <v>579.9</v>
      </c>
      <c r="AD28" s="125">
        <v>590</v>
      </c>
      <c r="AE28" s="125">
        <v>599.79999999999995</v>
      </c>
      <c r="AF28" s="125">
        <v>610.1</v>
      </c>
      <c r="AG28" s="125">
        <v>620.4</v>
      </c>
      <c r="AH28" s="125">
        <v>630.1</v>
      </c>
      <c r="AI28" s="125">
        <v>640.6</v>
      </c>
      <c r="AJ28" s="125">
        <v>650.79999999999995</v>
      </c>
      <c r="AK28" s="125">
        <v>661.8</v>
      </c>
      <c r="AL28" s="125">
        <v>671</v>
      </c>
      <c r="AM28" s="125">
        <v>680.9</v>
      </c>
      <c r="AN28" s="125">
        <v>691</v>
      </c>
      <c r="AO28" s="125">
        <v>701.9</v>
      </c>
      <c r="AP28" s="125">
        <v>711.9</v>
      </c>
      <c r="AQ28" s="125">
        <v>722.1</v>
      </c>
      <c r="AR28" s="125">
        <v>732.1</v>
      </c>
      <c r="AS28" s="125">
        <v>743.1</v>
      </c>
      <c r="AT28" s="125">
        <v>752</v>
      </c>
      <c r="AU28" s="125">
        <v>762.8</v>
      </c>
      <c r="AV28" s="125">
        <v>773</v>
      </c>
      <c r="AW28" s="125">
        <v>783.8</v>
      </c>
      <c r="AX28" s="125">
        <v>792.9</v>
      </c>
      <c r="AY28" s="125">
        <v>803</v>
      </c>
      <c r="AZ28" s="125">
        <v>813.5</v>
      </c>
      <c r="BA28" s="125">
        <v>823.7</v>
      </c>
      <c r="BB28" s="125">
        <v>833.3</v>
      </c>
      <c r="BC28" s="125">
        <v>839.6</v>
      </c>
      <c r="BD28" s="125">
        <v>844.5</v>
      </c>
      <c r="BE28" s="125">
        <v>849.3</v>
      </c>
      <c r="BF28" s="125">
        <v>854.5</v>
      </c>
      <c r="BG28" s="125">
        <v>858.8</v>
      </c>
      <c r="BH28" s="125">
        <v>864</v>
      </c>
      <c r="BI28" s="125">
        <v>869.4</v>
      </c>
      <c r="BJ28" s="125">
        <v>874.4</v>
      </c>
      <c r="BK28" s="125">
        <v>878.7</v>
      </c>
      <c r="BL28" s="125">
        <v>883.7</v>
      </c>
      <c r="BM28" s="125">
        <v>890</v>
      </c>
      <c r="BN28" s="125">
        <v>894.5</v>
      </c>
      <c r="BO28" s="125">
        <v>898.9</v>
      </c>
      <c r="BP28" s="125">
        <v>906.1</v>
      </c>
      <c r="BQ28" s="125">
        <v>910.1</v>
      </c>
      <c r="BR28" s="125">
        <v>915.9</v>
      </c>
      <c r="BS28" s="125">
        <v>919.5</v>
      </c>
      <c r="BT28" s="125">
        <v>925.7</v>
      </c>
      <c r="BU28" s="125">
        <v>929.8</v>
      </c>
      <c r="BV28" s="125">
        <v>935.3</v>
      </c>
      <c r="BW28" s="125">
        <v>939.7</v>
      </c>
      <c r="BX28" s="125">
        <v>945.8</v>
      </c>
      <c r="BY28" s="125">
        <v>951.3</v>
      </c>
      <c r="BZ28" s="125">
        <v>955.9</v>
      </c>
      <c r="CA28" s="125">
        <v>960.6</v>
      </c>
      <c r="CB28" s="125">
        <v>965.9</v>
      </c>
      <c r="CC28" s="125">
        <v>976</v>
      </c>
      <c r="CD28" s="125">
        <v>986.3</v>
      </c>
      <c r="CE28" s="125">
        <v>996.3</v>
      </c>
      <c r="CF28" s="125">
        <v>1006.2</v>
      </c>
      <c r="CG28" s="125">
        <v>1016.8</v>
      </c>
      <c r="CH28" s="125">
        <v>1026.8</v>
      </c>
      <c r="CI28" s="125">
        <v>1037.3</v>
      </c>
      <c r="CJ28" s="125">
        <v>1047.5</v>
      </c>
      <c r="CK28" s="125">
        <v>1056.8</v>
      </c>
      <c r="CL28" s="125">
        <v>1067.2</v>
      </c>
      <c r="CM28" s="125">
        <v>1078.3</v>
      </c>
      <c r="CN28" s="125">
        <v>1090</v>
      </c>
      <c r="CO28" s="125">
        <v>1101.2</v>
      </c>
      <c r="CP28" s="125">
        <v>1112.5</v>
      </c>
      <c r="CQ28" s="125">
        <v>1123.8</v>
      </c>
      <c r="CR28" s="125">
        <v>1135.0999999999999</v>
      </c>
      <c r="CS28" s="125">
        <v>1146.4000000000001</v>
      </c>
      <c r="CT28" s="125">
        <v>1157.9000000000001</v>
      </c>
      <c r="CU28" s="125">
        <v>1192.5</v>
      </c>
      <c r="CV28" s="125">
        <v>1204.4000000000001</v>
      </c>
      <c r="CW28" s="125">
        <v>1216.5999999999999</v>
      </c>
      <c r="CX28" s="125">
        <v>1253.0999999999999</v>
      </c>
      <c r="CY28" s="125">
        <v>1290.5999999999999</v>
      </c>
      <c r="CZ28" s="125">
        <v>1329.3</v>
      </c>
      <c r="DA28" s="125">
        <v>1369.1</v>
      </c>
      <c r="DB28" s="125">
        <v>1410.3</v>
      </c>
      <c r="DC28" s="125">
        <v>1452.5</v>
      </c>
      <c r="DD28" s="125">
        <v>1496</v>
      </c>
      <c r="DE28" s="125">
        <v>1541.1</v>
      </c>
      <c r="DF28" s="125">
        <v>1587.5</v>
      </c>
      <c r="DG28" s="125">
        <v>1635</v>
      </c>
      <c r="DH28" s="125">
        <v>1683.9</v>
      </c>
      <c r="DI28" s="125">
        <v>1734.5</v>
      </c>
      <c r="DJ28" s="125">
        <v>1786.6</v>
      </c>
      <c r="DK28" s="125">
        <v>1840.1</v>
      </c>
      <c r="DL28" s="125">
        <v>1895.4</v>
      </c>
      <c r="DM28" s="125">
        <v>1952.3</v>
      </c>
      <c r="DN28" s="125">
        <v>2010.6</v>
      </c>
      <c r="DO28" s="125">
        <v>2071.1</v>
      </c>
      <c r="DP28" s="125">
        <v>2133.1999999999998</v>
      </c>
      <c r="DQ28" s="125">
        <v>2197.1999999999998</v>
      </c>
      <c r="DR28" s="125">
        <v>2263</v>
      </c>
      <c r="DS28" s="125">
        <v>2331.1</v>
      </c>
      <c r="DT28" s="125">
        <v>2400.8000000000002</v>
      </c>
      <c r="DU28" s="125">
        <v>2473.1</v>
      </c>
      <c r="DV28" s="125">
        <v>2547.3000000000002</v>
      </c>
      <c r="DW28" s="125">
        <v>2623.7</v>
      </c>
      <c r="DX28" s="125">
        <v>2702.2</v>
      </c>
      <c r="DY28" s="125">
        <v>2809.6</v>
      </c>
    </row>
    <row r="29" spans="1:129" x14ac:dyDescent="0.25">
      <c r="A29" s="124">
        <v>2500</v>
      </c>
      <c r="B29" s="125">
        <v>312.7</v>
      </c>
      <c r="C29" s="125">
        <v>322.3</v>
      </c>
      <c r="D29" s="125">
        <v>332.4</v>
      </c>
      <c r="E29" s="125">
        <v>344.8</v>
      </c>
      <c r="F29" s="125">
        <v>354.4</v>
      </c>
      <c r="G29" s="125">
        <v>364.2</v>
      </c>
      <c r="H29" s="125">
        <v>374.8</v>
      </c>
      <c r="I29" s="125">
        <v>385.3</v>
      </c>
      <c r="J29" s="125">
        <v>395.4</v>
      </c>
      <c r="K29" s="125">
        <v>405.8</v>
      </c>
      <c r="L29" s="125">
        <v>415.9</v>
      </c>
      <c r="M29" s="125">
        <v>426.4</v>
      </c>
      <c r="N29" s="125">
        <v>436.8</v>
      </c>
      <c r="O29" s="125">
        <v>447.5</v>
      </c>
      <c r="P29" s="125">
        <v>457.1</v>
      </c>
      <c r="Q29" s="125">
        <v>468.4</v>
      </c>
      <c r="R29" s="125">
        <v>478.5</v>
      </c>
      <c r="S29" s="125">
        <v>488.8</v>
      </c>
      <c r="T29" s="125">
        <v>499.6</v>
      </c>
      <c r="U29" s="125">
        <v>510.3</v>
      </c>
      <c r="V29" s="125">
        <v>519.9</v>
      </c>
      <c r="W29" s="125">
        <v>530.29999999999995</v>
      </c>
      <c r="X29" s="125">
        <v>540.29999999999995</v>
      </c>
      <c r="Y29" s="125">
        <v>552.29999999999995</v>
      </c>
      <c r="Z29" s="125">
        <v>562.29999999999995</v>
      </c>
      <c r="AA29" s="125">
        <v>572.29999999999995</v>
      </c>
      <c r="AB29" s="125">
        <v>582.70000000000005</v>
      </c>
      <c r="AC29" s="125">
        <v>593.20000000000005</v>
      </c>
      <c r="AD29" s="125">
        <v>603.5</v>
      </c>
      <c r="AE29" s="125">
        <v>613.6</v>
      </c>
      <c r="AF29" s="125">
        <v>623.79999999999995</v>
      </c>
      <c r="AG29" s="125">
        <v>634.5</v>
      </c>
      <c r="AH29" s="125">
        <v>644.6</v>
      </c>
      <c r="AI29" s="125">
        <v>655.1</v>
      </c>
      <c r="AJ29" s="125">
        <v>665.9</v>
      </c>
      <c r="AK29" s="125">
        <v>676.9</v>
      </c>
      <c r="AL29" s="125">
        <v>686.6</v>
      </c>
      <c r="AM29" s="125">
        <v>696.8</v>
      </c>
      <c r="AN29" s="125">
        <v>706.9</v>
      </c>
      <c r="AO29" s="125">
        <v>717.8</v>
      </c>
      <c r="AP29" s="125">
        <v>728</v>
      </c>
      <c r="AQ29" s="125">
        <v>738.6</v>
      </c>
      <c r="AR29" s="125">
        <v>748.8</v>
      </c>
      <c r="AS29" s="125">
        <v>760.1</v>
      </c>
      <c r="AT29" s="125">
        <v>769.3</v>
      </c>
      <c r="AU29" s="125">
        <v>780.5</v>
      </c>
      <c r="AV29" s="125">
        <v>790.6</v>
      </c>
      <c r="AW29" s="125">
        <v>801.6</v>
      </c>
      <c r="AX29" s="125">
        <v>811.2</v>
      </c>
      <c r="AY29" s="125">
        <v>821.5</v>
      </c>
      <c r="AZ29" s="125">
        <v>832</v>
      </c>
      <c r="BA29" s="125">
        <v>842.6</v>
      </c>
      <c r="BB29" s="125">
        <v>852.9</v>
      </c>
      <c r="BC29" s="125">
        <v>858.7</v>
      </c>
      <c r="BD29" s="125">
        <v>864</v>
      </c>
      <c r="BE29" s="125">
        <v>868.5</v>
      </c>
      <c r="BF29" s="125">
        <v>874.1</v>
      </c>
      <c r="BG29" s="125">
        <v>878.7</v>
      </c>
      <c r="BH29" s="125">
        <v>883.7</v>
      </c>
      <c r="BI29" s="125">
        <v>889.6</v>
      </c>
      <c r="BJ29" s="125">
        <v>894.5</v>
      </c>
      <c r="BK29" s="125">
        <v>898.9</v>
      </c>
      <c r="BL29" s="125">
        <v>904.1</v>
      </c>
      <c r="BM29" s="125">
        <v>910.5</v>
      </c>
      <c r="BN29" s="125">
        <v>915</v>
      </c>
      <c r="BO29" s="125">
        <v>919.5</v>
      </c>
      <c r="BP29" s="125">
        <v>926.8</v>
      </c>
      <c r="BQ29" s="125">
        <v>931</v>
      </c>
      <c r="BR29" s="125">
        <v>936.9</v>
      </c>
      <c r="BS29" s="125">
        <v>940.6</v>
      </c>
      <c r="BT29" s="125">
        <v>947.1</v>
      </c>
      <c r="BU29" s="125">
        <v>951.3</v>
      </c>
      <c r="BV29" s="125">
        <v>956.9</v>
      </c>
      <c r="BW29" s="125">
        <v>961.3</v>
      </c>
      <c r="BX29" s="125">
        <v>967.6</v>
      </c>
      <c r="BY29" s="125">
        <v>973.1</v>
      </c>
      <c r="BZ29" s="125">
        <v>977.8</v>
      </c>
      <c r="CA29" s="125">
        <v>982.9</v>
      </c>
      <c r="CB29" s="125">
        <v>988.2</v>
      </c>
      <c r="CC29" s="125">
        <v>998.5</v>
      </c>
      <c r="CD29" s="125">
        <v>1009.2</v>
      </c>
      <c r="CE29" s="125">
        <v>1019.3</v>
      </c>
      <c r="CF29" s="125">
        <v>1029.4000000000001</v>
      </c>
      <c r="CG29" s="125">
        <v>1040</v>
      </c>
      <c r="CH29" s="125">
        <v>1050.4000000000001</v>
      </c>
      <c r="CI29" s="125">
        <v>1061.2</v>
      </c>
      <c r="CJ29" s="125">
        <v>1071.5</v>
      </c>
      <c r="CK29" s="125">
        <v>1081.2</v>
      </c>
      <c r="CL29" s="125">
        <v>1092</v>
      </c>
      <c r="CM29" s="125">
        <v>1103</v>
      </c>
      <c r="CN29" s="125">
        <v>1115</v>
      </c>
      <c r="CO29" s="125">
        <v>1126.4000000000001</v>
      </c>
      <c r="CP29" s="125">
        <v>1138.3</v>
      </c>
      <c r="CQ29" s="125">
        <v>1149.5999999999999</v>
      </c>
      <c r="CR29" s="125">
        <v>1161.0999999999999</v>
      </c>
      <c r="CS29" s="125">
        <v>1172.8</v>
      </c>
      <c r="CT29" s="125">
        <v>1184.5</v>
      </c>
      <c r="CU29" s="125">
        <v>1220.0999999999999</v>
      </c>
      <c r="CV29" s="125">
        <v>1232.2</v>
      </c>
      <c r="CW29" s="125">
        <v>1244.5999999999999</v>
      </c>
      <c r="CX29" s="125">
        <v>1281.9000000000001</v>
      </c>
      <c r="CY29" s="125">
        <v>1320.3</v>
      </c>
      <c r="CZ29" s="125">
        <v>1360</v>
      </c>
      <c r="DA29" s="125">
        <v>1400.7</v>
      </c>
      <c r="DB29" s="125">
        <v>1442.8</v>
      </c>
      <c r="DC29" s="125">
        <v>1486</v>
      </c>
      <c r="DD29" s="125">
        <v>1530.6</v>
      </c>
      <c r="DE29" s="125">
        <v>1576.5</v>
      </c>
      <c r="DF29" s="125">
        <v>1623.9</v>
      </c>
      <c r="DG29" s="125">
        <v>1672.6</v>
      </c>
      <c r="DH29" s="125">
        <v>1722.7</v>
      </c>
      <c r="DI29" s="125">
        <v>1774.4</v>
      </c>
      <c r="DJ29" s="125">
        <v>1827.6</v>
      </c>
      <c r="DK29" s="125">
        <v>1882.4</v>
      </c>
      <c r="DL29" s="125">
        <v>1938.8</v>
      </c>
      <c r="DM29" s="125">
        <v>1997.1</v>
      </c>
      <c r="DN29" s="125">
        <v>2056.9</v>
      </c>
      <c r="DO29" s="125">
        <v>2118.9</v>
      </c>
      <c r="DP29" s="125">
        <v>2182.4</v>
      </c>
      <c r="DQ29" s="125">
        <v>2247.6999999999998</v>
      </c>
      <c r="DR29" s="125">
        <v>2315.1999999999998</v>
      </c>
      <c r="DS29" s="125">
        <v>2384.8000000000002</v>
      </c>
      <c r="DT29" s="125">
        <v>2456.3000000000002</v>
      </c>
      <c r="DU29" s="125">
        <v>2530</v>
      </c>
      <c r="DV29" s="125">
        <v>2605.6999999999998</v>
      </c>
      <c r="DW29" s="125">
        <v>2683.9</v>
      </c>
      <c r="DX29" s="125">
        <v>2764.6</v>
      </c>
      <c r="DY29" s="125">
        <v>2847.2</v>
      </c>
    </row>
  </sheetData>
  <customSheetViews>
    <customSheetView guid="{8B231003-8976-4A66-9446-324C07F08074}">
      <selection activeCell="K16" sqref="K16"/>
      <pageMargins left="0.75" right="0.75" top="1" bottom="1" header="0.5" footer="0.5"/>
      <pageSetup paperSize="9" orientation="landscape" horizontalDpi="1200" verticalDpi="1200" r:id="rId1"/>
      <headerFooter alignWithMargins="0"/>
    </customSheetView>
  </customSheetViews>
  <pageMargins left="0.75" right="0.75" top="1" bottom="1" header="0.5" footer="0.5"/>
  <pageSetup paperSize="9" orientation="landscape" horizontalDpi="1200" verticalDpi="1200"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66"/>
  <sheetViews>
    <sheetView topLeftCell="A34" zoomScaleNormal="100" workbookViewId="0">
      <selection activeCell="C42" sqref="C42"/>
    </sheetView>
  </sheetViews>
  <sheetFormatPr defaultRowHeight="15" x14ac:dyDescent="0.25"/>
  <sheetData>
    <row r="1" spans="1:30" x14ac:dyDescent="0.25">
      <c r="B1" s="90" t="s">
        <v>510</v>
      </c>
    </row>
    <row r="2" spans="1:30" x14ac:dyDescent="0.25">
      <c r="A2" s="105" t="s">
        <v>357</v>
      </c>
      <c r="B2" s="7" t="s">
        <v>152</v>
      </c>
      <c r="C2" s="7" t="s">
        <v>153</v>
      </c>
      <c r="D2" s="7" t="s">
        <v>154</v>
      </c>
      <c r="E2" s="7" t="s">
        <v>155</v>
      </c>
      <c r="F2" s="7" t="s">
        <v>175</v>
      </c>
      <c r="G2" s="7" t="s">
        <v>156</v>
      </c>
      <c r="H2" s="7" t="s">
        <v>161</v>
      </c>
      <c r="I2" s="7" t="s">
        <v>157</v>
      </c>
      <c r="J2" s="7" t="s">
        <v>173</v>
      </c>
      <c r="K2" s="7" t="s">
        <v>158</v>
      </c>
      <c r="L2" s="7" t="s">
        <v>160</v>
      </c>
      <c r="M2" s="7" t="s">
        <v>159</v>
      </c>
      <c r="N2" s="7" t="s">
        <v>162</v>
      </c>
      <c r="O2" s="7" t="s">
        <v>163</v>
      </c>
      <c r="P2" s="7" t="s">
        <v>230</v>
      </c>
      <c r="Q2" s="7" t="s">
        <v>513</v>
      </c>
      <c r="R2" s="7" t="s">
        <v>164</v>
      </c>
      <c r="S2" s="7" t="s">
        <v>245</v>
      </c>
      <c r="T2" s="7" t="s">
        <v>515</v>
      </c>
      <c r="U2" s="7" t="s">
        <v>514</v>
      </c>
      <c r="V2" s="7" t="s">
        <v>166</v>
      </c>
      <c r="W2" s="7" t="s">
        <v>165</v>
      </c>
      <c r="X2" s="7" t="s">
        <v>168</v>
      </c>
      <c r="Y2" s="7" t="s">
        <v>167</v>
      </c>
      <c r="Z2" s="7" t="s">
        <v>169</v>
      </c>
      <c r="AA2" s="7" t="s">
        <v>174</v>
      </c>
      <c r="AB2" s="7" t="s">
        <v>171</v>
      </c>
      <c r="AC2" s="7" t="s">
        <v>516</v>
      </c>
      <c r="AD2" s="101" t="s">
        <v>170</v>
      </c>
    </row>
    <row r="3" spans="1:30" x14ac:dyDescent="0.25">
      <c r="A3" s="101">
        <v>50</v>
      </c>
      <c r="B3" s="106">
        <v>0</v>
      </c>
      <c r="C3" s="106">
        <v>0</v>
      </c>
      <c r="D3" s="106">
        <v>0</v>
      </c>
      <c r="E3" s="106">
        <v>0</v>
      </c>
      <c r="F3" s="106">
        <v>0</v>
      </c>
      <c r="G3" s="106">
        <v>0</v>
      </c>
      <c r="H3" s="106">
        <v>0</v>
      </c>
      <c r="I3" s="106">
        <v>0</v>
      </c>
      <c r="J3" s="106">
        <v>0</v>
      </c>
      <c r="K3" s="106">
        <v>0</v>
      </c>
      <c r="L3" s="106">
        <v>0</v>
      </c>
      <c r="M3" s="106">
        <v>0</v>
      </c>
      <c r="N3" s="106">
        <v>0</v>
      </c>
      <c r="O3" s="106">
        <v>0</v>
      </c>
      <c r="P3" s="106">
        <v>0</v>
      </c>
      <c r="Q3" s="106">
        <v>0</v>
      </c>
      <c r="R3" s="106">
        <v>0</v>
      </c>
      <c r="S3" s="106">
        <v>0</v>
      </c>
      <c r="T3" s="106">
        <v>0</v>
      </c>
      <c r="U3" s="106">
        <v>0</v>
      </c>
      <c r="V3" s="106">
        <v>0</v>
      </c>
      <c r="W3" s="106">
        <v>0</v>
      </c>
      <c r="X3" s="106">
        <v>0</v>
      </c>
      <c r="Y3" s="106">
        <v>0</v>
      </c>
      <c r="Z3" s="106">
        <v>0</v>
      </c>
      <c r="AA3" s="106">
        <v>0</v>
      </c>
      <c r="AB3" s="106">
        <v>0</v>
      </c>
      <c r="AC3" s="106">
        <v>0</v>
      </c>
      <c r="AD3" s="106">
        <v>0</v>
      </c>
    </row>
    <row r="4" spans="1:30" x14ac:dyDescent="0.25">
      <c r="A4" s="101">
        <v>100</v>
      </c>
      <c r="B4" s="106">
        <v>0</v>
      </c>
      <c r="C4" s="106">
        <v>0</v>
      </c>
      <c r="D4" s="106">
        <v>0</v>
      </c>
      <c r="E4" s="106">
        <v>0</v>
      </c>
      <c r="F4" s="106">
        <v>0</v>
      </c>
      <c r="G4" s="106">
        <v>0</v>
      </c>
      <c r="H4" s="106">
        <v>0</v>
      </c>
      <c r="I4" s="106">
        <v>0</v>
      </c>
      <c r="J4" s="106">
        <v>0</v>
      </c>
      <c r="K4" s="106">
        <v>0</v>
      </c>
      <c r="L4" s="106">
        <v>0</v>
      </c>
      <c r="M4" s="106">
        <v>0</v>
      </c>
      <c r="N4" s="106">
        <v>0</v>
      </c>
      <c r="O4" s="106">
        <v>0</v>
      </c>
      <c r="P4" s="106">
        <v>0</v>
      </c>
      <c r="Q4" s="106">
        <v>0</v>
      </c>
      <c r="R4" s="106">
        <v>0</v>
      </c>
      <c r="S4" s="106">
        <v>0</v>
      </c>
      <c r="T4" s="106">
        <v>0</v>
      </c>
      <c r="U4" s="106">
        <v>0</v>
      </c>
      <c r="V4" s="106">
        <v>0</v>
      </c>
      <c r="W4" s="106">
        <v>0</v>
      </c>
      <c r="X4" s="106">
        <v>0</v>
      </c>
      <c r="Y4" s="106">
        <v>0</v>
      </c>
      <c r="Z4" s="106">
        <v>0</v>
      </c>
      <c r="AA4" s="106">
        <v>0</v>
      </c>
      <c r="AB4" s="106">
        <v>0</v>
      </c>
      <c r="AC4" s="106">
        <v>0</v>
      </c>
      <c r="AD4" s="106">
        <v>0</v>
      </c>
    </row>
    <row r="5" spans="1:30" x14ac:dyDescent="0.25">
      <c r="A5" s="101">
        <v>150</v>
      </c>
      <c r="B5" s="106">
        <v>0</v>
      </c>
      <c r="C5" s="106">
        <v>0</v>
      </c>
      <c r="D5" s="106">
        <v>0</v>
      </c>
      <c r="E5" s="106">
        <v>0</v>
      </c>
      <c r="F5" s="106">
        <v>0</v>
      </c>
      <c r="G5" s="106">
        <v>0</v>
      </c>
      <c r="H5" s="106">
        <v>0</v>
      </c>
      <c r="I5" s="106">
        <v>0</v>
      </c>
      <c r="J5" s="106">
        <v>0</v>
      </c>
      <c r="K5" s="106">
        <v>0</v>
      </c>
      <c r="L5" s="106">
        <v>0</v>
      </c>
      <c r="M5" s="106">
        <v>0</v>
      </c>
      <c r="N5" s="106">
        <v>0</v>
      </c>
      <c r="O5" s="106">
        <v>0</v>
      </c>
      <c r="P5" s="106">
        <v>0</v>
      </c>
      <c r="Q5" s="106">
        <v>0</v>
      </c>
      <c r="R5" s="106">
        <v>0</v>
      </c>
      <c r="S5" s="106">
        <v>0</v>
      </c>
      <c r="T5" s="106">
        <v>0</v>
      </c>
      <c r="U5" s="106">
        <v>0</v>
      </c>
      <c r="V5" s="106">
        <v>0</v>
      </c>
      <c r="W5" s="106">
        <v>0</v>
      </c>
      <c r="X5" s="106">
        <v>0</v>
      </c>
      <c r="Y5" s="106">
        <v>0</v>
      </c>
      <c r="Z5" s="106">
        <v>0</v>
      </c>
      <c r="AA5" s="106">
        <v>0</v>
      </c>
      <c r="AB5" s="106">
        <v>0</v>
      </c>
      <c r="AC5" s="106">
        <v>0</v>
      </c>
      <c r="AD5" s="106">
        <v>0</v>
      </c>
    </row>
    <row r="6" spans="1:30" x14ac:dyDescent="0.25">
      <c r="A6" s="101">
        <v>200</v>
      </c>
      <c r="B6" s="106">
        <v>0</v>
      </c>
      <c r="C6" s="106">
        <v>0</v>
      </c>
      <c r="D6" s="106">
        <v>0</v>
      </c>
      <c r="E6" s="106">
        <v>0</v>
      </c>
      <c r="F6" s="106">
        <v>0</v>
      </c>
      <c r="G6" s="106">
        <v>0</v>
      </c>
      <c r="H6" s="106">
        <v>0</v>
      </c>
      <c r="I6" s="106">
        <v>0</v>
      </c>
      <c r="J6" s="106">
        <v>0</v>
      </c>
      <c r="K6" s="106">
        <v>0</v>
      </c>
      <c r="L6" s="106">
        <v>0</v>
      </c>
      <c r="M6" s="106">
        <v>0</v>
      </c>
      <c r="N6" s="106">
        <v>0</v>
      </c>
      <c r="O6" s="106">
        <v>0</v>
      </c>
      <c r="P6" s="106">
        <v>0</v>
      </c>
      <c r="Q6" s="106">
        <v>0</v>
      </c>
      <c r="R6" s="106">
        <v>0</v>
      </c>
      <c r="S6" s="106">
        <v>0</v>
      </c>
      <c r="T6" s="106">
        <v>0</v>
      </c>
      <c r="U6" s="106">
        <v>0</v>
      </c>
      <c r="V6" s="106">
        <v>0</v>
      </c>
      <c r="W6" s="106">
        <v>0</v>
      </c>
      <c r="X6" s="106">
        <v>0</v>
      </c>
      <c r="Y6" s="106">
        <v>0</v>
      </c>
      <c r="Z6" s="106">
        <v>0</v>
      </c>
      <c r="AA6" s="106">
        <v>0</v>
      </c>
      <c r="AB6" s="106">
        <v>0</v>
      </c>
      <c r="AC6" s="106">
        <v>0</v>
      </c>
      <c r="AD6" s="106">
        <v>0</v>
      </c>
    </row>
    <row r="7" spans="1:30" x14ac:dyDescent="0.25">
      <c r="A7" s="101">
        <v>250</v>
      </c>
      <c r="B7" s="106">
        <v>0</v>
      </c>
      <c r="C7" s="106">
        <v>0</v>
      </c>
      <c r="D7" s="106">
        <v>0</v>
      </c>
      <c r="E7" s="106">
        <v>0</v>
      </c>
      <c r="F7" s="106">
        <v>0</v>
      </c>
      <c r="G7" s="106">
        <v>0</v>
      </c>
      <c r="H7" s="106">
        <v>0</v>
      </c>
      <c r="I7" s="106">
        <v>0</v>
      </c>
      <c r="J7" s="106">
        <v>0</v>
      </c>
      <c r="K7" s="106">
        <v>0</v>
      </c>
      <c r="L7" s="106">
        <v>0</v>
      </c>
      <c r="M7" s="106">
        <v>0</v>
      </c>
      <c r="N7" s="106">
        <v>0</v>
      </c>
      <c r="O7" s="106">
        <v>0</v>
      </c>
      <c r="P7" s="106">
        <v>0</v>
      </c>
      <c r="Q7" s="106">
        <v>0</v>
      </c>
      <c r="R7" s="106">
        <v>0</v>
      </c>
      <c r="S7" s="106">
        <v>0</v>
      </c>
      <c r="T7" s="106">
        <v>0</v>
      </c>
      <c r="U7" s="106">
        <v>0</v>
      </c>
      <c r="V7" s="106">
        <v>0</v>
      </c>
      <c r="W7" s="106">
        <v>0</v>
      </c>
      <c r="X7" s="106">
        <v>0</v>
      </c>
      <c r="Y7" s="106">
        <v>0</v>
      </c>
      <c r="Z7" s="106">
        <v>0</v>
      </c>
      <c r="AA7" s="106">
        <v>0</v>
      </c>
      <c r="AB7" s="106">
        <v>0</v>
      </c>
      <c r="AC7" s="106">
        <v>0</v>
      </c>
      <c r="AD7" s="106">
        <v>0</v>
      </c>
    </row>
    <row r="8" spans="1:30" x14ac:dyDescent="0.25">
      <c r="A8" s="101">
        <v>300</v>
      </c>
      <c r="B8" s="106">
        <v>0</v>
      </c>
      <c r="C8" s="106">
        <v>0</v>
      </c>
      <c r="D8" s="106">
        <v>0</v>
      </c>
      <c r="E8" s="106">
        <v>0</v>
      </c>
      <c r="F8" s="106">
        <v>0</v>
      </c>
      <c r="G8" s="106">
        <v>0</v>
      </c>
      <c r="H8" s="106">
        <v>0</v>
      </c>
      <c r="I8" s="106">
        <v>0</v>
      </c>
      <c r="J8" s="106">
        <v>0</v>
      </c>
      <c r="K8" s="106">
        <v>0</v>
      </c>
      <c r="L8" s="106">
        <v>0</v>
      </c>
      <c r="M8" s="106">
        <v>0</v>
      </c>
      <c r="N8" s="106">
        <v>0</v>
      </c>
      <c r="O8" s="106">
        <v>0</v>
      </c>
      <c r="P8" s="106">
        <v>0</v>
      </c>
      <c r="Q8" s="106">
        <v>0</v>
      </c>
      <c r="R8" s="106">
        <v>0</v>
      </c>
      <c r="S8" s="106">
        <v>0</v>
      </c>
      <c r="T8" s="106">
        <v>0</v>
      </c>
      <c r="U8" s="106">
        <v>0</v>
      </c>
      <c r="V8" s="106">
        <v>0</v>
      </c>
      <c r="W8" s="106">
        <v>0</v>
      </c>
      <c r="X8" s="106">
        <v>0</v>
      </c>
      <c r="Y8" s="106">
        <v>0</v>
      </c>
      <c r="Z8" s="106">
        <v>0</v>
      </c>
      <c r="AA8" s="106">
        <v>0</v>
      </c>
      <c r="AB8" s="106">
        <v>0</v>
      </c>
      <c r="AC8" s="106">
        <v>0</v>
      </c>
      <c r="AD8" s="106">
        <v>0</v>
      </c>
    </row>
    <row r="9" spans="1:30" x14ac:dyDescent="0.25">
      <c r="A9" s="101">
        <v>400</v>
      </c>
      <c r="B9" s="106">
        <v>0</v>
      </c>
      <c r="C9" s="106">
        <v>0</v>
      </c>
      <c r="D9" s="106">
        <v>0</v>
      </c>
      <c r="E9" s="106">
        <v>0</v>
      </c>
      <c r="F9" s="106">
        <v>0</v>
      </c>
      <c r="G9" s="106">
        <v>0</v>
      </c>
      <c r="H9" s="106">
        <v>0</v>
      </c>
      <c r="I9" s="106">
        <v>0</v>
      </c>
      <c r="J9" s="106">
        <v>0</v>
      </c>
      <c r="K9" s="106">
        <v>0</v>
      </c>
      <c r="L9" s="106">
        <v>0</v>
      </c>
      <c r="M9" s="106">
        <v>0</v>
      </c>
      <c r="N9" s="106">
        <v>0</v>
      </c>
      <c r="O9" s="106">
        <v>0</v>
      </c>
      <c r="P9" s="106">
        <v>0</v>
      </c>
      <c r="Q9" s="106">
        <v>0</v>
      </c>
      <c r="R9" s="106">
        <v>0</v>
      </c>
      <c r="S9" s="106">
        <v>0</v>
      </c>
      <c r="T9" s="106">
        <v>0</v>
      </c>
      <c r="U9" s="106">
        <v>0</v>
      </c>
      <c r="V9" s="106">
        <v>0</v>
      </c>
      <c r="W9" s="106">
        <v>0</v>
      </c>
      <c r="X9" s="106">
        <v>0</v>
      </c>
      <c r="Y9" s="106">
        <v>0</v>
      </c>
      <c r="Z9" s="106">
        <v>0</v>
      </c>
      <c r="AA9" s="106">
        <v>0</v>
      </c>
      <c r="AB9" s="106">
        <v>0</v>
      </c>
      <c r="AC9" s="106">
        <v>0</v>
      </c>
      <c r="AD9" s="106">
        <v>0</v>
      </c>
    </row>
    <row r="10" spans="1:30" x14ac:dyDescent="0.25">
      <c r="A10" s="101">
        <v>500</v>
      </c>
      <c r="B10" s="106">
        <v>0</v>
      </c>
      <c r="C10" s="106">
        <v>0</v>
      </c>
      <c r="D10" s="106">
        <v>0</v>
      </c>
      <c r="E10" s="106">
        <v>0</v>
      </c>
      <c r="F10" s="106">
        <v>0</v>
      </c>
      <c r="G10" s="106">
        <v>0</v>
      </c>
      <c r="H10" s="106">
        <v>0</v>
      </c>
      <c r="I10" s="106">
        <v>0</v>
      </c>
      <c r="J10" s="106">
        <v>0</v>
      </c>
      <c r="K10" s="106">
        <v>0</v>
      </c>
      <c r="L10" s="106">
        <v>0</v>
      </c>
      <c r="M10" s="106">
        <v>0</v>
      </c>
      <c r="N10" s="106">
        <v>0</v>
      </c>
      <c r="O10" s="106">
        <v>0</v>
      </c>
      <c r="P10" s="106">
        <v>0</v>
      </c>
      <c r="Q10" s="106">
        <v>0</v>
      </c>
      <c r="R10" s="106">
        <v>0</v>
      </c>
      <c r="S10" s="106">
        <v>0</v>
      </c>
      <c r="T10" s="106">
        <v>0</v>
      </c>
      <c r="U10" s="106">
        <v>0</v>
      </c>
      <c r="V10" s="106">
        <v>0</v>
      </c>
      <c r="W10" s="106">
        <v>0</v>
      </c>
      <c r="X10" s="106">
        <v>0</v>
      </c>
      <c r="Y10" s="106">
        <v>0</v>
      </c>
      <c r="Z10" s="106">
        <v>0</v>
      </c>
      <c r="AA10" s="106">
        <v>0</v>
      </c>
      <c r="AB10" s="106">
        <v>0</v>
      </c>
      <c r="AC10" s="106">
        <v>0</v>
      </c>
      <c r="AD10" s="106">
        <v>0</v>
      </c>
    </row>
    <row r="11" spans="1:30" x14ac:dyDescent="0.25">
      <c r="A11" s="101">
        <v>600</v>
      </c>
      <c r="B11" s="106">
        <v>0</v>
      </c>
      <c r="C11" s="106">
        <v>0</v>
      </c>
      <c r="D11" s="106">
        <v>0</v>
      </c>
      <c r="E11" s="106">
        <v>0</v>
      </c>
      <c r="F11" s="106">
        <v>0</v>
      </c>
      <c r="G11" s="106">
        <v>0</v>
      </c>
      <c r="H11" s="106">
        <v>0</v>
      </c>
      <c r="I11" s="106">
        <v>0</v>
      </c>
      <c r="J11" s="106">
        <v>0</v>
      </c>
      <c r="K11" s="106">
        <v>0</v>
      </c>
      <c r="L11" s="106">
        <v>0</v>
      </c>
      <c r="M11" s="106">
        <v>0</v>
      </c>
      <c r="N11" s="106">
        <v>0</v>
      </c>
      <c r="O11" s="106">
        <v>0</v>
      </c>
      <c r="P11" s="106">
        <v>0</v>
      </c>
      <c r="Q11" s="106">
        <v>0</v>
      </c>
      <c r="R11" s="106">
        <v>0</v>
      </c>
      <c r="S11" s="106">
        <v>0</v>
      </c>
      <c r="T11" s="106">
        <v>0</v>
      </c>
      <c r="U11" s="106">
        <v>0</v>
      </c>
      <c r="V11" s="106">
        <v>0</v>
      </c>
      <c r="W11" s="106">
        <v>0</v>
      </c>
      <c r="X11" s="106">
        <v>0</v>
      </c>
      <c r="Y11" s="106">
        <v>0</v>
      </c>
      <c r="Z11" s="106">
        <v>0</v>
      </c>
      <c r="AA11" s="106">
        <v>0</v>
      </c>
      <c r="AB11" s="106">
        <v>0</v>
      </c>
      <c r="AC11" s="106">
        <v>0</v>
      </c>
      <c r="AD11" s="106">
        <v>0</v>
      </c>
    </row>
    <row r="12" spans="1:30" x14ac:dyDescent="0.25">
      <c r="A12" s="101">
        <v>700</v>
      </c>
      <c r="B12" s="106">
        <v>0</v>
      </c>
      <c r="C12" s="106">
        <v>0</v>
      </c>
      <c r="D12" s="106">
        <v>0</v>
      </c>
      <c r="E12" s="106">
        <v>0</v>
      </c>
      <c r="F12" s="106">
        <v>0</v>
      </c>
      <c r="G12" s="106">
        <v>0</v>
      </c>
      <c r="H12" s="106">
        <v>0</v>
      </c>
      <c r="I12" s="106">
        <v>0</v>
      </c>
      <c r="J12" s="106">
        <v>0</v>
      </c>
      <c r="K12" s="106">
        <v>0</v>
      </c>
      <c r="L12" s="106">
        <v>0</v>
      </c>
      <c r="M12" s="106">
        <v>0</v>
      </c>
      <c r="N12" s="106">
        <v>0</v>
      </c>
      <c r="O12" s="106">
        <v>0</v>
      </c>
      <c r="P12" s="106">
        <v>0</v>
      </c>
      <c r="Q12" s="106">
        <v>0</v>
      </c>
      <c r="R12" s="106">
        <v>0</v>
      </c>
      <c r="S12" s="106">
        <v>0</v>
      </c>
      <c r="T12" s="106">
        <v>0</v>
      </c>
      <c r="U12" s="106">
        <v>0</v>
      </c>
      <c r="V12" s="106">
        <v>0</v>
      </c>
      <c r="W12" s="106">
        <v>0</v>
      </c>
      <c r="X12" s="106">
        <v>0</v>
      </c>
      <c r="Y12" s="106">
        <v>0</v>
      </c>
      <c r="Z12" s="106">
        <v>0</v>
      </c>
      <c r="AA12" s="106">
        <v>0</v>
      </c>
      <c r="AB12" s="106">
        <v>0</v>
      </c>
      <c r="AC12" s="106">
        <v>0</v>
      </c>
      <c r="AD12" s="106">
        <v>0</v>
      </c>
    </row>
    <row r="13" spans="1:30" x14ac:dyDescent="0.25">
      <c r="A13" s="101">
        <v>800</v>
      </c>
      <c r="B13" s="106">
        <v>0</v>
      </c>
      <c r="C13" s="106">
        <v>0</v>
      </c>
      <c r="D13" s="106">
        <v>0</v>
      </c>
      <c r="E13" s="106">
        <v>0</v>
      </c>
      <c r="F13" s="106">
        <v>0</v>
      </c>
      <c r="G13" s="106">
        <v>0</v>
      </c>
      <c r="H13" s="106">
        <v>0</v>
      </c>
      <c r="I13" s="106">
        <v>0</v>
      </c>
      <c r="J13" s="106">
        <v>0</v>
      </c>
      <c r="K13" s="106">
        <v>0</v>
      </c>
      <c r="L13" s="106">
        <v>0</v>
      </c>
      <c r="M13" s="106">
        <v>0</v>
      </c>
      <c r="N13" s="106">
        <v>0</v>
      </c>
      <c r="O13" s="106">
        <v>0</v>
      </c>
      <c r="P13" s="106">
        <v>0</v>
      </c>
      <c r="Q13" s="106">
        <v>0</v>
      </c>
      <c r="R13" s="106">
        <v>0</v>
      </c>
      <c r="S13" s="106">
        <v>0</v>
      </c>
      <c r="T13" s="106">
        <v>0</v>
      </c>
      <c r="U13" s="106">
        <v>0</v>
      </c>
      <c r="V13" s="106">
        <v>0</v>
      </c>
      <c r="W13" s="106">
        <v>0</v>
      </c>
      <c r="X13" s="106">
        <v>0</v>
      </c>
      <c r="Y13" s="106">
        <v>0</v>
      </c>
      <c r="Z13" s="106">
        <v>0</v>
      </c>
      <c r="AA13" s="106">
        <v>0</v>
      </c>
      <c r="AB13" s="106">
        <v>0</v>
      </c>
      <c r="AC13" s="106">
        <v>0</v>
      </c>
      <c r="AD13" s="106">
        <v>0</v>
      </c>
    </row>
    <row r="14" spans="1:30" x14ac:dyDescent="0.25">
      <c r="A14" s="101">
        <v>900</v>
      </c>
      <c r="B14" s="106">
        <v>0</v>
      </c>
      <c r="C14" s="106">
        <v>0</v>
      </c>
      <c r="D14" s="106">
        <v>0</v>
      </c>
      <c r="E14" s="106">
        <v>0</v>
      </c>
      <c r="F14" s="106">
        <v>0</v>
      </c>
      <c r="G14" s="106">
        <v>0</v>
      </c>
      <c r="H14" s="106">
        <v>0</v>
      </c>
      <c r="I14" s="106">
        <v>0</v>
      </c>
      <c r="J14" s="106">
        <v>0</v>
      </c>
      <c r="K14" s="106">
        <v>0</v>
      </c>
      <c r="L14" s="106">
        <v>0</v>
      </c>
      <c r="M14" s="106">
        <v>0</v>
      </c>
      <c r="N14" s="106">
        <v>0</v>
      </c>
      <c r="O14" s="106">
        <v>0</v>
      </c>
      <c r="P14" s="106">
        <v>0</v>
      </c>
      <c r="Q14" s="106">
        <v>0</v>
      </c>
      <c r="R14" s="106">
        <v>0</v>
      </c>
      <c r="S14" s="106">
        <v>0</v>
      </c>
      <c r="T14" s="106">
        <v>0</v>
      </c>
      <c r="U14" s="106">
        <v>0</v>
      </c>
      <c r="V14" s="106">
        <v>0</v>
      </c>
      <c r="W14" s="106">
        <v>0</v>
      </c>
      <c r="X14" s="106">
        <v>0</v>
      </c>
      <c r="Y14" s="106">
        <v>0</v>
      </c>
      <c r="Z14" s="106">
        <v>0</v>
      </c>
      <c r="AA14" s="106">
        <v>0</v>
      </c>
      <c r="AB14" s="106">
        <v>0</v>
      </c>
      <c r="AC14" s="106">
        <v>0</v>
      </c>
      <c r="AD14" s="106">
        <v>0</v>
      </c>
    </row>
    <row r="15" spans="1:30" x14ac:dyDescent="0.25">
      <c r="A15" s="101">
        <v>1000</v>
      </c>
      <c r="B15" s="106">
        <v>0</v>
      </c>
      <c r="C15" s="106">
        <v>0</v>
      </c>
      <c r="D15" s="106">
        <v>0</v>
      </c>
      <c r="E15" s="106">
        <v>0</v>
      </c>
      <c r="F15" s="106">
        <v>0</v>
      </c>
      <c r="G15" s="106">
        <v>0</v>
      </c>
      <c r="H15" s="106">
        <v>0</v>
      </c>
      <c r="I15" s="106">
        <v>0</v>
      </c>
      <c r="J15" s="106">
        <v>0</v>
      </c>
      <c r="K15" s="106">
        <v>0</v>
      </c>
      <c r="L15" s="106">
        <v>0</v>
      </c>
      <c r="M15" s="106">
        <v>0</v>
      </c>
      <c r="N15" s="106">
        <v>0</v>
      </c>
      <c r="O15" s="106">
        <v>0</v>
      </c>
      <c r="P15" s="106">
        <v>0</v>
      </c>
      <c r="Q15" s="106">
        <v>0</v>
      </c>
      <c r="R15" s="106">
        <v>0</v>
      </c>
      <c r="S15" s="106">
        <v>0</v>
      </c>
      <c r="T15" s="106">
        <v>0</v>
      </c>
      <c r="U15" s="106">
        <v>0</v>
      </c>
      <c r="V15" s="106">
        <v>0</v>
      </c>
      <c r="W15" s="106">
        <v>0</v>
      </c>
      <c r="X15" s="106">
        <v>0</v>
      </c>
      <c r="Y15" s="106">
        <v>0</v>
      </c>
      <c r="Z15" s="106">
        <v>0</v>
      </c>
      <c r="AA15" s="106">
        <v>0</v>
      </c>
      <c r="AB15" s="106">
        <v>0</v>
      </c>
      <c r="AC15" s="106">
        <v>0</v>
      </c>
      <c r="AD15" s="106">
        <v>0</v>
      </c>
    </row>
    <row r="16" spans="1:30" x14ac:dyDescent="0.25">
      <c r="A16" s="101">
        <v>1100</v>
      </c>
      <c r="B16" s="106">
        <v>0</v>
      </c>
      <c r="C16" s="106">
        <v>0</v>
      </c>
      <c r="D16" s="106">
        <v>0</v>
      </c>
      <c r="E16" s="106">
        <v>0</v>
      </c>
      <c r="F16" s="106">
        <v>0</v>
      </c>
      <c r="G16" s="106">
        <v>0</v>
      </c>
      <c r="H16" s="106">
        <v>0</v>
      </c>
      <c r="I16" s="106">
        <v>0</v>
      </c>
      <c r="J16" s="106">
        <v>0</v>
      </c>
      <c r="K16" s="106">
        <v>0</v>
      </c>
      <c r="L16" s="106">
        <v>0</v>
      </c>
      <c r="M16" s="106">
        <v>0</v>
      </c>
      <c r="N16" s="106">
        <v>0</v>
      </c>
      <c r="O16" s="106">
        <v>0</v>
      </c>
      <c r="P16" s="106">
        <v>0</v>
      </c>
      <c r="Q16" s="106">
        <v>0</v>
      </c>
      <c r="R16" s="106">
        <v>0</v>
      </c>
      <c r="S16" s="106">
        <v>0</v>
      </c>
      <c r="T16" s="106">
        <v>0</v>
      </c>
      <c r="U16" s="106">
        <v>0</v>
      </c>
      <c r="V16" s="106">
        <v>0</v>
      </c>
      <c r="W16" s="106">
        <v>0</v>
      </c>
      <c r="X16" s="106">
        <v>0</v>
      </c>
      <c r="Y16" s="106">
        <v>0</v>
      </c>
      <c r="Z16" s="106">
        <v>0</v>
      </c>
      <c r="AA16" s="106">
        <v>0</v>
      </c>
      <c r="AB16" s="106">
        <v>0</v>
      </c>
      <c r="AC16" s="106">
        <v>0</v>
      </c>
      <c r="AD16" s="106">
        <v>0</v>
      </c>
    </row>
    <row r="17" spans="1:30" x14ac:dyDescent="0.25">
      <c r="A17" s="101">
        <v>1200</v>
      </c>
      <c r="B17" s="106">
        <v>0</v>
      </c>
      <c r="C17" s="106">
        <v>0</v>
      </c>
      <c r="D17" s="106">
        <v>0</v>
      </c>
      <c r="E17" s="106">
        <v>0</v>
      </c>
      <c r="F17" s="106">
        <v>0</v>
      </c>
      <c r="G17" s="106">
        <v>0</v>
      </c>
      <c r="H17" s="106">
        <v>0</v>
      </c>
      <c r="I17" s="106">
        <v>0</v>
      </c>
      <c r="J17" s="106">
        <v>0</v>
      </c>
      <c r="K17" s="106">
        <v>0</v>
      </c>
      <c r="L17" s="106">
        <v>0</v>
      </c>
      <c r="M17" s="106">
        <v>0</v>
      </c>
      <c r="N17" s="106">
        <v>0</v>
      </c>
      <c r="O17" s="106">
        <v>0</v>
      </c>
      <c r="P17" s="106">
        <v>0</v>
      </c>
      <c r="Q17" s="106">
        <v>0</v>
      </c>
      <c r="R17" s="106">
        <v>0</v>
      </c>
      <c r="S17" s="106">
        <v>0</v>
      </c>
      <c r="T17" s="106">
        <v>0</v>
      </c>
      <c r="U17" s="106">
        <v>0</v>
      </c>
      <c r="V17" s="106">
        <v>0</v>
      </c>
      <c r="W17" s="106">
        <v>0</v>
      </c>
      <c r="X17" s="106">
        <v>0</v>
      </c>
      <c r="Y17" s="106">
        <v>0</v>
      </c>
      <c r="Z17" s="106">
        <v>0</v>
      </c>
      <c r="AA17" s="106">
        <v>0</v>
      </c>
      <c r="AB17" s="106">
        <v>0</v>
      </c>
      <c r="AC17" s="106">
        <v>0</v>
      </c>
      <c r="AD17" s="106">
        <v>0</v>
      </c>
    </row>
    <row r="18" spans="1:30" x14ac:dyDescent="0.25">
      <c r="A18" s="101">
        <v>1300</v>
      </c>
      <c r="B18" s="106">
        <v>0</v>
      </c>
      <c r="C18" s="106">
        <v>0</v>
      </c>
      <c r="D18" s="106">
        <v>0</v>
      </c>
      <c r="E18" s="106">
        <v>0</v>
      </c>
      <c r="F18" s="106">
        <v>0</v>
      </c>
      <c r="G18" s="106">
        <v>0</v>
      </c>
      <c r="H18" s="106">
        <v>0</v>
      </c>
      <c r="I18" s="106">
        <v>0</v>
      </c>
      <c r="J18" s="106">
        <v>0</v>
      </c>
      <c r="K18" s="106">
        <v>0</v>
      </c>
      <c r="L18" s="106">
        <v>0</v>
      </c>
      <c r="M18" s="106">
        <v>0</v>
      </c>
      <c r="N18" s="106">
        <v>0</v>
      </c>
      <c r="O18" s="106">
        <v>0</v>
      </c>
      <c r="P18" s="106">
        <v>0</v>
      </c>
      <c r="Q18" s="106">
        <v>0</v>
      </c>
      <c r="R18" s="106">
        <v>0</v>
      </c>
      <c r="S18" s="106">
        <v>0</v>
      </c>
      <c r="T18" s="106">
        <v>0</v>
      </c>
      <c r="U18" s="106">
        <v>0</v>
      </c>
      <c r="V18" s="106">
        <v>0</v>
      </c>
      <c r="W18" s="106">
        <v>0</v>
      </c>
      <c r="X18" s="106">
        <v>0</v>
      </c>
      <c r="Y18" s="106">
        <v>0</v>
      </c>
      <c r="Z18" s="106">
        <v>0</v>
      </c>
      <c r="AA18" s="106">
        <v>0</v>
      </c>
      <c r="AB18" s="106">
        <v>0</v>
      </c>
      <c r="AC18" s="106">
        <v>0</v>
      </c>
      <c r="AD18" s="106">
        <v>0</v>
      </c>
    </row>
    <row r="19" spans="1:30" x14ac:dyDescent="0.25">
      <c r="A19" s="101">
        <v>1400</v>
      </c>
      <c r="B19" s="106">
        <v>0</v>
      </c>
      <c r="C19" s="106">
        <v>0</v>
      </c>
      <c r="D19" s="106">
        <v>0</v>
      </c>
      <c r="E19" s="106">
        <v>0</v>
      </c>
      <c r="F19" s="106">
        <v>0</v>
      </c>
      <c r="G19" s="106">
        <v>0</v>
      </c>
      <c r="H19" s="106">
        <v>0</v>
      </c>
      <c r="I19" s="106">
        <v>0</v>
      </c>
      <c r="J19" s="106">
        <v>0</v>
      </c>
      <c r="K19" s="106">
        <v>0</v>
      </c>
      <c r="L19" s="106">
        <v>0</v>
      </c>
      <c r="M19" s="106">
        <v>0</v>
      </c>
      <c r="N19" s="106">
        <v>0</v>
      </c>
      <c r="O19" s="106">
        <v>0</v>
      </c>
      <c r="P19" s="106">
        <v>0</v>
      </c>
      <c r="Q19" s="106">
        <v>0</v>
      </c>
      <c r="R19" s="106">
        <v>0</v>
      </c>
      <c r="S19" s="106">
        <v>0</v>
      </c>
      <c r="T19" s="106">
        <v>0</v>
      </c>
      <c r="U19" s="106">
        <v>0</v>
      </c>
      <c r="V19" s="106">
        <v>0</v>
      </c>
      <c r="W19" s="106">
        <v>0</v>
      </c>
      <c r="X19" s="106">
        <v>0</v>
      </c>
      <c r="Y19" s="106">
        <v>0</v>
      </c>
      <c r="Z19" s="106">
        <v>0</v>
      </c>
      <c r="AA19" s="106">
        <v>0</v>
      </c>
      <c r="AB19" s="106">
        <v>0</v>
      </c>
      <c r="AC19" s="106">
        <v>0</v>
      </c>
      <c r="AD19" s="106">
        <v>0</v>
      </c>
    </row>
    <row r="20" spans="1:30" x14ac:dyDescent="0.25">
      <c r="A20" s="101">
        <v>1500</v>
      </c>
      <c r="B20" s="106">
        <v>0</v>
      </c>
      <c r="C20" s="106">
        <v>0</v>
      </c>
      <c r="D20" s="106">
        <v>0</v>
      </c>
      <c r="E20" s="106">
        <v>0</v>
      </c>
      <c r="F20" s="106">
        <v>0</v>
      </c>
      <c r="G20" s="106">
        <v>0</v>
      </c>
      <c r="H20" s="106">
        <v>0</v>
      </c>
      <c r="I20" s="106">
        <v>0</v>
      </c>
      <c r="J20" s="106">
        <v>0</v>
      </c>
      <c r="K20" s="106">
        <v>0</v>
      </c>
      <c r="L20" s="106">
        <v>0</v>
      </c>
      <c r="M20" s="106">
        <v>0</v>
      </c>
      <c r="N20" s="106">
        <v>0</v>
      </c>
      <c r="O20" s="106">
        <v>0</v>
      </c>
      <c r="P20" s="106">
        <v>0</v>
      </c>
      <c r="Q20" s="106">
        <v>0</v>
      </c>
      <c r="R20" s="106">
        <v>0</v>
      </c>
      <c r="S20" s="106">
        <v>0</v>
      </c>
      <c r="T20" s="106">
        <v>0</v>
      </c>
      <c r="U20" s="106">
        <v>0</v>
      </c>
      <c r="V20" s="106">
        <v>0</v>
      </c>
      <c r="W20" s="106">
        <v>0</v>
      </c>
      <c r="X20" s="106">
        <v>0</v>
      </c>
      <c r="Y20" s="106">
        <v>0</v>
      </c>
      <c r="Z20" s="106">
        <v>0</v>
      </c>
      <c r="AA20" s="106">
        <v>0</v>
      </c>
      <c r="AB20" s="106">
        <v>0</v>
      </c>
      <c r="AC20" s="106">
        <v>0</v>
      </c>
      <c r="AD20" s="106">
        <v>0</v>
      </c>
    </row>
    <row r="21" spans="1:30" x14ac:dyDescent="0.25">
      <c r="A21" s="101">
        <v>1600</v>
      </c>
      <c r="B21" s="106">
        <v>0</v>
      </c>
      <c r="C21" s="106">
        <v>0</v>
      </c>
      <c r="D21" s="106">
        <v>0</v>
      </c>
      <c r="E21" s="106">
        <v>0</v>
      </c>
      <c r="F21" s="106">
        <v>0</v>
      </c>
      <c r="G21" s="106">
        <v>0</v>
      </c>
      <c r="H21" s="106">
        <v>0</v>
      </c>
      <c r="I21" s="106">
        <v>0</v>
      </c>
      <c r="J21" s="106">
        <v>0</v>
      </c>
      <c r="K21" s="106">
        <v>0</v>
      </c>
      <c r="L21" s="106">
        <v>0</v>
      </c>
      <c r="M21" s="106">
        <v>0</v>
      </c>
      <c r="N21" s="106">
        <v>0</v>
      </c>
      <c r="O21" s="106">
        <v>0</v>
      </c>
      <c r="P21" s="106">
        <v>0</v>
      </c>
      <c r="Q21" s="106">
        <v>0</v>
      </c>
      <c r="R21" s="106">
        <v>0</v>
      </c>
      <c r="S21" s="106">
        <v>0</v>
      </c>
      <c r="T21" s="106">
        <v>0</v>
      </c>
      <c r="U21" s="106">
        <v>0</v>
      </c>
      <c r="V21" s="106">
        <v>0</v>
      </c>
      <c r="W21" s="106">
        <v>0</v>
      </c>
      <c r="X21" s="106">
        <v>0</v>
      </c>
      <c r="Y21" s="106">
        <v>0</v>
      </c>
      <c r="Z21" s="106">
        <v>0</v>
      </c>
      <c r="AA21" s="106">
        <v>0</v>
      </c>
      <c r="AB21" s="106">
        <v>0</v>
      </c>
      <c r="AC21" s="106">
        <v>0</v>
      </c>
      <c r="AD21" s="106">
        <v>0</v>
      </c>
    </row>
    <row r="22" spans="1:30" x14ac:dyDescent="0.25">
      <c r="A22" s="101">
        <v>1700</v>
      </c>
      <c r="B22" s="106">
        <v>0</v>
      </c>
      <c r="C22" s="106">
        <v>0</v>
      </c>
      <c r="D22" s="106">
        <v>0</v>
      </c>
      <c r="E22" s="106">
        <v>0</v>
      </c>
      <c r="F22" s="106">
        <v>0</v>
      </c>
      <c r="G22" s="106">
        <v>0</v>
      </c>
      <c r="H22" s="106">
        <v>0</v>
      </c>
      <c r="I22" s="106">
        <v>0</v>
      </c>
      <c r="J22" s="106">
        <v>0</v>
      </c>
      <c r="K22" s="106">
        <v>0</v>
      </c>
      <c r="L22" s="106">
        <v>0</v>
      </c>
      <c r="M22" s="106">
        <v>0</v>
      </c>
      <c r="N22" s="106">
        <v>0</v>
      </c>
      <c r="O22" s="106">
        <v>0</v>
      </c>
      <c r="P22" s="106">
        <v>0</v>
      </c>
      <c r="Q22" s="106">
        <v>0</v>
      </c>
      <c r="R22" s="106">
        <v>0</v>
      </c>
      <c r="S22" s="106">
        <v>0</v>
      </c>
      <c r="T22" s="106">
        <v>0</v>
      </c>
      <c r="U22" s="106">
        <v>0</v>
      </c>
      <c r="V22" s="106">
        <v>0</v>
      </c>
      <c r="W22" s="106">
        <v>0</v>
      </c>
      <c r="X22" s="106">
        <v>0</v>
      </c>
      <c r="Y22" s="106">
        <v>0</v>
      </c>
      <c r="Z22" s="106">
        <v>0</v>
      </c>
      <c r="AA22" s="106">
        <v>0</v>
      </c>
      <c r="AB22" s="106">
        <v>0</v>
      </c>
      <c r="AC22" s="106">
        <v>0</v>
      </c>
      <c r="AD22" s="106">
        <v>0</v>
      </c>
    </row>
    <row r="23" spans="1:30" x14ac:dyDescent="0.25">
      <c r="A23" s="101">
        <v>1800</v>
      </c>
      <c r="B23" s="106">
        <v>0</v>
      </c>
      <c r="C23" s="106">
        <v>0</v>
      </c>
      <c r="D23" s="106">
        <v>0</v>
      </c>
      <c r="E23" s="106">
        <v>0</v>
      </c>
      <c r="F23" s="106">
        <v>0</v>
      </c>
      <c r="G23" s="106">
        <v>0</v>
      </c>
      <c r="H23" s="106">
        <v>0</v>
      </c>
      <c r="I23" s="106">
        <v>0</v>
      </c>
      <c r="J23" s="106">
        <v>0</v>
      </c>
      <c r="K23" s="106">
        <v>0</v>
      </c>
      <c r="L23" s="106">
        <v>0</v>
      </c>
      <c r="M23" s="106">
        <v>0</v>
      </c>
      <c r="N23" s="106">
        <v>0</v>
      </c>
      <c r="O23" s="106">
        <v>0</v>
      </c>
      <c r="P23" s="106">
        <v>0</v>
      </c>
      <c r="Q23" s="106">
        <v>0</v>
      </c>
      <c r="R23" s="106">
        <v>0</v>
      </c>
      <c r="S23" s="106">
        <v>0</v>
      </c>
      <c r="T23" s="106">
        <v>0</v>
      </c>
      <c r="U23" s="106">
        <v>0</v>
      </c>
      <c r="V23" s="106">
        <v>0</v>
      </c>
      <c r="W23" s="106">
        <v>0</v>
      </c>
      <c r="X23" s="106">
        <v>0</v>
      </c>
      <c r="Y23" s="106">
        <v>0</v>
      </c>
      <c r="Z23" s="106">
        <v>0</v>
      </c>
      <c r="AA23" s="106">
        <v>0</v>
      </c>
      <c r="AB23" s="106">
        <v>0</v>
      </c>
      <c r="AC23" s="106">
        <v>0</v>
      </c>
      <c r="AD23" s="106">
        <v>0</v>
      </c>
    </row>
    <row r="24" spans="1:30" x14ac:dyDescent="0.25">
      <c r="A24" s="101">
        <v>1900</v>
      </c>
      <c r="B24" s="106">
        <v>0</v>
      </c>
      <c r="C24" s="106">
        <v>0</v>
      </c>
      <c r="D24" s="106">
        <v>0</v>
      </c>
      <c r="E24" s="106">
        <v>0</v>
      </c>
      <c r="F24" s="106">
        <v>0</v>
      </c>
      <c r="G24" s="106">
        <v>0</v>
      </c>
      <c r="H24" s="106">
        <v>0</v>
      </c>
      <c r="I24" s="106">
        <v>0</v>
      </c>
      <c r="J24" s="106">
        <v>0</v>
      </c>
      <c r="K24" s="106">
        <v>0</v>
      </c>
      <c r="L24" s="106">
        <v>0</v>
      </c>
      <c r="M24" s="106">
        <v>0</v>
      </c>
      <c r="N24" s="106">
        <v>0</v>
      </c>
      <c r="O24" s="106">
        <v>0</v>
      </c>
      <c r="P24" s="106">
        <v>0</v>
      </c>
      <c r="Q24" s="106">
        <v>0</v>
      </c>
      <c r="R24" s="106">
        <v>0</v>
      </c>
      <c r="S24" s="106">
        <v>0</v>
      </c>
      <c r="T24" s="106">
        <v>0</v>
      </c>
      <c r="U24" s="106">
        <v>0</v>
      </c>
      <c r="V24" s="106">
        <v>0</v>
      </c>
      <c r="W24" s="106">
        <v>0</v>
      </c>
      <c r="X24" s="106">
        <v>0</v>
      </c>
      <c r="Y24" s="106">
        <v>0</v>
      </c>
      <c r="Z24" s="106">
        <v>0</v>
      </c>
      <c r="AA24" s="106">
        <v>0</v>
      </c>
      <c r="AB24" s="106">
        <v>0</v>
      </c>
      <c r="AC24" s="106">
        <v>0</v>
      </c>
      <c r="AD24" s="106">
        <v>0</v>
      </c>
    </row>
    <row r="25" spans="1:30" x14ac:dyDescent="0.25">
      <c r="A25" s="101">
        <v>2000</v>
      </c>
      <c r="B25" s="106">
        <v>0</v>
      </c>
      <c r="C25" s="106">
        <v>0</v>
      </c>
      <c r="D25" s="106">
        <v>0</v>
      </c>
      <c r="E25" s="106">
        <v>0</v>
      </c>
      <c r="F25" s="106">
        <v>0</v>
      </c>
      <c r="G25" s="106">
        <v>0</v>
      </c>
      <c r="H25" s="106">
        <v>0</v>
      </c>
      <c r="I25" s="106">
        <v>0</v>
      </c>
      <c r="J25" s="106">
        <v>0</v>
      </c>
      <c r="K25" s="106">
        <v>0</v>
      </c>
      <c r="L25" s="106">
        <v>0</v>
      </c>
      <c r="M25" s="106">
        <v>0</v>
      </c>
      <c r="N25" s="106">
        <v>0</v>
      </c>
      <c r="O25" s="106">
        <v>0</v>
      </c>
      <c r="P25" s="106">
        <v>0</v>
      </c>
      <c r="Q25" s="106">
        <v>0</v>
      </c>
      <c r="R25" s="106">
        <v>0</v>
      </c>
      <c r="S25" s="106">
        <v>0</v>
      </c>
      <c r="T25" s="106">
        <v>0</v>
      </c>
      <c r="U25" s="106">
        <v>0</v>
      </c>
      <c r="V25" s="106">
        <v>0</v>
      </c>
      <c r="W25" s="106">
        <v>0</v>
      </c>
      <c r="X25" s="106">
        <v>0</v>
      </c>
      <c r="Y25" s="106">
        <v>0</v>
      </c>
      <c r="Z25" s="106">
        <v>0</v>
      </c>
      <c r="AA25" s="106">
        <v>0</v>
      </c>
      <c r="AB25" s="106">
        <v>0</v>
      </c>
      <c r="AC25" s="106">
        <v>0</v>
      </c>
      <c r="AD25" s="106">
        <v>0</v>
      </c>
    </row>
    <row r="26" spans="1:30" x14ac:dyDescent="0.25">
      <c r="A26" s="101">
        <v>2100</v>
      </c>
      <c r="B26" s="106">
        <v>0</v>
      </c>
      <c r="C26" s="106">
        <v>0</v>
      </c>
      <c r="D26" s="106">
        <v>0</v>
      </c>
      <c r="E26" s="106">
        <v>0</v>
      </c>
      <c r="F26" s="106">
        <v>0</v>
      </c>
      <c r="G26" s="106">
        <v>0</v>
      </c>
      <c r="H26" s="106">
        <v>0</v>
      </c>
      <c r="I26" s="106">
        <v>0</v>
      </c>
      <c r="J26" s="106">
        <v>0</v>
      </c>
      <c r="K26" s="106">
        <v>0</v>
      </c>
      <c r="L26" s="106">
        <v>0</v>
      </c>
      <c r="M26" s="106">
        <v>0</v>
      </c>
      <c r="N26" s="106">
        <v>0</v>
      </c>
      <c r="O26" s="106">
        <v>0</v>
      </c>
      <c r="P26" s="106">
        <v>0</v>
      </c>
      <c r="Q26" s="106">
        <v>0</v>
      </c>
      <c r="R26" s="106">
        <v>0</v>
      </c>
      <c r="S26" s="106">
        <v>0</v>
      </c>
      <c r="T26" s="106">
        <v>0</v>
      </c>
      <c r="U26" s="106">
        <v>0</v>
      </c>
      <c r="V26" s="106">
        <v>0</v>
      </c>
      <c r="W26" s="106">
        <v>0</v>
      </c>
      <c r="X26" s="106">
        <v>0</v>
      </c>
      <c r="Y26" s="106">
        <v>0</v>
      </c>
      <c r="Z26" s="106">
        <v>0</v>
      </c>
      <c r="AA26" s="106">
        <v>0</v>
      </c>
      <c r="AB26" s="106">
        <v>0</v>
      </c>
      <c r="AC26" s="106">
        <v>0</v>
      </c>
      <c r="AD26" s="106">
        <v>0</v>
      </c>
    </row>
    <row r="27" spans="1:30" x14ac:dyDescent="0.25">
      <c r="A27" s="101">
        <v>2200</v>
      </c>
      <c r="B27" s="106">
        <v>0</v>
      </c>
      <c r="C27" s="106">
        <v>0</v>
      </c>
      <c r="D27" s="106">
        <v>0</v>
      </c>
      <c r="E27" s="106">
        <v>0</v>
      </c>
      <c r="F27" s="106">
        <v>0</v>
      </c>
      <c r="G27" s="106">
        <v>0</v>
      </c>
      <c r="H27" s="106">
        <v>0</v>
      </c>
      <c r="I27" s="106">
        <v>0</v>
      </c>
      <c r="J27" s="106">
        <v>0</v>
      </c>
      <c r="K27" s="106">
        <v>0</v>
      </c>
      <c r="L27" s="106">
        <v>0</v>
      </c>
      <c r="M27" s="106">
        <v>0</v>
      </c>
      <c r="N27" s="106">
        <v>0</v>
      </c>
      <c r="O27" s="106">
        <v>0</v>
      </c>
      <c r="P27" s="106">
        <v>0</v>
      </c>
      <c r="Q27" s="106">
        <v>0</v>
      </c>
      <c r="R27" s="106">
        <v>0</v>
      </c>
      <c r="S27" s="106">
        <v>0</v>
      </c>
      <c r="T27" s="106">
        <v>0</v>
      </c>
      <c r="U27" s="106">
        <v>0</v>
      </c>
      <c r="V27" s="106">
        <v>0</v>
      </c>
      <c r="W27" s="106">
        <v>0</v>
      </c>
      <c r="X27" s="106">
        <v>0</v>
      </c>
      <c r="Y27" s="106">
        <v>0</v>
      </c>
      <c r="Z27" s="106">
        <v>0</v>
      </c>
      <c r="AA27" s="106">
        <v>0</v>
      </c>
      <c r="AB27" s="106">
        <v>0</v>
      </c>
      <c r="AC27" s="106">
        <v>0</v>
      </c>
      <c r="AD27" s="106">
        <v>0</v>
      </c>
    </row>
    <row r="28" spans="1:30" x14ac:dyDescent="0.25">
      <c r="A28" s="101">
        <v>2300</v>
      </c>
      <c r="B28" s="106">
        <v>0</v>
      </c>
      <c r="C28" s="106">
        <v>0</v>
      </c>
      <c r="D28" s="106">
        <v>0</v>
      </c>
      <c r="E28" s="106">
        <v>0</v>
      </c>
      <c r="F28" s="106">
        <v>0</v>
      </c>
      <c r="G28" s="106">
        <v>0</v>
      </c>
      <c r="H28" s="106">
        <v>0</v>
      </c>
      <c r="I28" s="106">
        <v>0</v>
      </c>
      <c r="J28" s="106">
        <v>0</v>
      </c>
      <c r="K28" s="106">
        <v>0</v>
      </c>
      <c r="L28" s="106">
        <v>0</v>
      </c>
      <c r="M28" s="106">
        <v>0</v>
      </c>
      <c r="N28" s="106">
        <v>0</v>
      </c>
      <c r="O28" s="106">
        <v>0</v>
      </c>
      <c r="P28" s="106">
        <v>0</v>
      </c>
      <c r="Q28" s="106">
        <v>0</v>
      </c>
      <c r="R28" s="106">
        <v>0</v>
      </c>
      <c r="S28" s="106">
        <v>0</v>
      </c>
      <c r="T28" s="106">
        <v>0</v>
      </c>
      <c r="U28" s="106">
        <v>0</v>
      </c>
      <c r="V28" s="106">
        <v>0</v>
      </c>
      <c r="W28" s="106">
        <v>0</v>
      </c>
      <c r="X28" s="106">
        <v>0</v>
      </c>
      <c r="Y28" s="106">
        <v>0</v>
      </c>
      <c r="Z28" s="106">
        <v>0</v>
      </c>
      <c r="AA28" s="106">
        <v>0</v>
      </c>
      <c r="AB28" s="106">
        <v>0</v>
      </c>
      <c r="AC28" s="106">
        <v>0</v>
      </c>
      <c r="AD28" s="106">
        <v>0</v>
      </c>
    </row>
    <row r="29" spans="1:30" x14ac:dyDescent="0.25">
      <c r="A29" s="101">
        <v>2400</v>
      </c>
      <c r="B29" s="106">
        <v>0</v>
      </c>
      <c r="C29" s="106">
        <v>0</v>
      </c>
      <c r="D29" s="106">
        <v>0</v>
      </c>
      <c r="E29" s="106">
        <v>0</v>
      </c>
      <c r="F29" s="106">
        <v>0</v>
      </c>
      <c r="G29" s="106">
        <v>0</v>
      </c>
      <c r="H29" s="106">
        <v>0</v>
      </c>
      <c r="I29" s="106">
        <v>0</v>
      </c>
      <c r="J29" s="106">
        <v>0</v>
      </c>
      <c r="K29" s="106">
        <v>0</v>
      </c>
      <c r="L29" s="106">
        <v>0</v>
      </c>
      <c r="M29" s="106">
        <v>0</v>
      </c>
      <c r="N29" s="106">
        <v>0</v>
      </c>
      <c r="O29" s="106">
        <v>0</v>
      </c>
      <c r="P29" s="106">
        <v>0</v>
      </c>
      <c r="Q29" s="106">
        <v>0</v>
      </c>
      <c r="R29" s="106">
        <v>0</v>
      </c>
      <c r="S29" s="106">
        <v>0</v>
      </c>
      <c r="T29" s="106">
        <v>0</v>
      </c>
      <c r="U29" s="106">
        <v>0</v>
      </c>
      <c r="V29" s="106">
        <v>0</v>
      </c>
      <c r="W29" s="106">
        <v>0</v>
      </c>
      <c r="X29" s="106">
        <v>0</v>
      </c>
      <c r="Y29" s="106">
        <v>0</v>
      </c>
      <c r="Z29" s="106">
        <v>0</v>
      </c>
      <c r="AA29" s="106">
        <v>0</v>
      </c>
      <c r="AB29" s="106">
        <v>0</v>
      </c>
      <c r="AC29" s="106">
        <v>0</v>
      </c>
      <c r="AD29" s="106">
        <v>0</v>
      </c>
    </row>
    <row r="30" spans="1:30" x14ac:dyDescent="0.25">
      <c r="A30" s="101">
        <v>2500</v>
      </c>
      <c r="B30" s="106">
        <v>0</v>
      </c>
      <c r="C30" s="106">
        <v>0</v>
      </c>
      <c r="D30" s="106">
        <v>0</v>
      </c>
      <c r="E30" s="106">
        <v>0</v>
      </c>
      <c r="F30" s="106">
        <v>0</v>
      </c>
      <c r="G30" s="106">
        <v>0</v>
      </c>
      <c r="H30" s="106">
        <v>0</v>
      </c>
      <c r="I30" s="106">
        <v>0</v>
      </c>
      <c r="J30" s="106">
        <v>0</v>
      </c>
      <c r="K30" s="106">
        <v>0</v>
      </c>
      <c r="L30" s="106">
        <v>0</v>
      </c>
      <c r="M30" s="106">
        <v>0</v>
      </c>
      <c r="N30" s="106">
        <v>0</v>
      </c>
      <c r="O30" s="106">
        <v>0</v>
      </c>
      <c r="P30" s="106">
        <v>0</v>
      </c>
      <c r="Q30" s="106">
        <v>0</v>
      </c>
      <c r="R30" s="106">
        <v>0</v>
      </c>
      <c r="S30" s="106">
        <v>0</v>
      </c>
      <c r="T30" s="106">
        <v>0</v>
      </c>
      <c r="U30" s="106">
        <v>0</v>
      </c>
      <c r="V30" s="106">
        <v>0</v>
      </c>
      <c r="W30" s="106">
        <v>0</v>
      </c>
      <c r="X30" s="106">
        <v>0</v>
      </c>
      <c r="Y30" s="106">
        <v>0</v>
      </c>
      <c r="Z30" s="106">
        <v>0</v>
      </c>
      <c r="AA30" s="106">
        <v>0</v>
      </c>
      <c r="AB30" s="106">
        <v>0</v>
      </c>
      <c r="AC30" s="106">
        <v>0</v>
      </c>
      <c r="AD30" s="106">
        <v>0</v>
      </c>
    </row>
    <row r="32" spans="1:30" x14ac:dyDescent="0.25">
      <c r="A32" t="s">
        <v>508</v>
      </c>
      <c r="B32" s="106">
        <f>1+(INDEX(ExportDiscountTable,VLOOKUP('Entry sheet'!T36,weightband,3),VLOOKUP(CountryCode,'Grid and variables'!O45:Q73,3,FALSE)))</f>
        <v>1</v>
      </c>
    </row>
    <row r="34" spans="1:30" x14ac:dyDescent="0.25">
      <c r="B34" s="90" t="s">
        <v>509</v>
      </c>
    </row>
    <row r="36" spans="1:30" x14ac:dyDescent="0.25">
      <c r="A36" s="105" t="s">
        <v>357</v>
      </c>
      <c r="B36" s="7" t="s">
        <v>152</v>
      </c>
      <c r="C36" s="7" t="s">
        <v>153</v>
      </c>
      <c r="D36" s="7" t="s">
        <v>154</v>
      </c>
      <c r="E36" s="7" t="s">
        <v>155</v>
      </c>
      <c r="F36" s="7" t="s">
        <v>175</v>
      </c>
      <c r="G36" s="7" t="s">
        <v>156</v>
      </c>
      <c r="H36" s="7" t="s">
        <v>161</v>
      </c>
      <c r="I36" s="7" t="s">
        <v>157</v>
      </c>
      <c r="J36" s="7" t="s">
        <v>173</v>
      </c>
      <c r="K36" s="7" t="s">
        <v>158</v>
      </c>
      <c r="L36" s="7" t="s">
        <v>160</v>
      </c>
      <c r="M36" s="7" t="s">
        <v>159</v>
      </c>
      <c r="N36" s="7" t="s">
        <v>162</v>
      </c>
      <c r="O36" s="7" t="s">
        <v>163</v>
      </c>
      <c r="P36" s="7" t="s">
        <v>230</v>
      </c>
      <c r="Q36" s="7" t="s">
        <v>513</v>
      </c>
      <c r="R36" s="7" t="s">
        <v>164</v>
      </c>
      <c r="S36" s="7" t="s">
        <v>245</v>
      </c>
      <c r="T36" s="7" t="s">
        <v>515</v>
      </c>
      <c r="U36" s="7" t="s">
        <v>514</v>
      </c>
      <c r="V36" s="7" t="s">
        <v>166</v>
      </c>
      <c r="W36" s="7" t="s">
        <v>165</v>
      </c>
      <c r="X36" s="7" t="s">
        <v>168</v>
      </c>
      <c r="Y36" s="7" t="s">
        <v>167</v>
      </c>
      <c r="Z36" s="7" t="s">
        <v>169</v>
      </c>
      <c r="AA36" s="7" t="s">
        <v>174</v>
      </c>
      <c r="AB36" s="7" t="s">
        <v>171</v>
      </c>
      <c r="AC36" s="7" t="s">
        <v>516</v>
      </c>
      <c r="AD36" s="101" t="s">
        <v>170</v>
      </c>
    </row>
    <row r="37" spans="1:30" x14ac:dyDescent="0.25">
      <c r="A37" s="101">
        <v>50</v>
      </c>
      <c r="B37" s="106">
        <v>-0.1</v>
      </c>
      <c r="C37" s="106">
        <v>-0.55000000000000004</v>
      </c>
      <c r="D37" s="106">
        <v>-0.1</v>
      </c>
      <c r="E37" s="106">
        <v>-0.1</v>
      </c>
      <c r="F37" s="106">
        <v>-0.1</v>
      </c>
      <c r="G37" s="106">
        <v>-0.1</v>
      </c>
      <c r="H37" s="106">
        <v>-0.1</v>
      </c>
      <c r="I37" s="106">
        <v>-0.1</v>
      </c>
      <c r="J37" s="106">
        <v>-0.1</v>
      </c>
      <c r="K37" s="106">
        <v>-0.1</v>
      </c>
      <c r="L37" s="106">
        <v>-0.1</v>
      </c>
      <c r="M37" s="106">
        <v>-0.1</v>
      </c>
      <c r="N37" s="106">
        <v>-0.1</v>
      </c>
      <c r="O37" s="106">
        <v>-0.1</v>
      </c>
      <c r="P37" s="106">
        <v>-0.1</v>
      </c>
      <c r="Q37" s="106">
        <v>-0.1</v>
      </c>
      <c r="R37" s="106">
        <v>0</v>
      </c>
      <c r="S37" s="106">
        <v>-0.1</v>
      </c>
      <c r="T37" s="106">
        <v>-0.1</v>
      </c>
      <c r="U37" s="106">
        <v>-0.1</v>
      </c>
      <c r="V37" s="106">
        <v>-0.1</v>
      </c>
      <c r="W37" s="106">
        <v>-0.1</v>
      </c>
      <c r="X37" s="106">
        <v>-0.1</v>
      </c>
      <c r="Y37" s="106">
        <v>-0.1</v>
      </c>
      <c r="Z37" s="106">
        <v>-0.1</v>
      </c>
      <c r="AA37" s="106">
        <v>-0.1</v>
      </c>
      <c r="AB37" s="106">
        <v>-0.1</v>
      </c>
      <c r="AC37" s="106">
        <v>-0.1</v>
      </c>
      <c r="AD37" s="106">
        <v>-0.1</v>
      </c>
    </row>
    <row r="38" spans="1:30" x14ac:dyDescent="0.25">
      <c r="A38" s="101">
        <v>100</v>
      </c>
      <c r="B38" s="106">
        <v>-0.1</v>
      </c>
      <c r="C38" s="106">
        <v>-0.55000000000000004</v>
      </c>
      <c r="D38" s="106">
        <v>-0.1</v>
      </c>
      <c r="E38" s="106">
        <v>-0.1</v>
      </c>
      <c r="F38" s="106">
        <v>-0.1</v>
      </c>
      <c r="G38" s="106">
        <v>-0.1</v>
      </c>
      <c r="H38" s="106">
        <v>-0.1</v>
      </c>
      <c r="I38" s="106">
        <v>-0.1</v>
      </c>
      <c r="J38" s="106">
        <v>-0.1</v>
      </c>
      <c r="K38" s="106">
        <v>-0.1</v>
      </c>
      <c r="L38" s="106">
        <v>-0.1</v>
      </c>
      <c r="M38" s="106">
        <v>-0.1</v>
      </c>
      <c r="N38" s="106">
        <v>-0.1</v>
      </c>
      <c r="O38" s="106">
        <v>-0.1</v>
      </c>
      <c r="P38" s="106">
        <v>-0.1</v>
      </c>
      <c r="Q38" s="106">
        <v>-0.1</v>
      </c>
      <c r="R38" s="106">
        <v>0</v>
      </c>
      <c r="S38" s="106">
        <v>-0.1</v>
      </c>
      <c r="T38" s="106">
        <v>-0.1</v>
      </c>
      <c r="U38" s="106">
        <v>-0.1</v>
      </c>
      <c r="V38" s="106">
        <v>-0.1</v>
      </c>
      <c r="W38" s="106">
        <v>-0.1</v>
      </c>
      <c r="X38" s="106">
        <v>-0.1</v>
      </c>
      <c r="Y38" s="106">
        <v>-0.1</v>
      </c>
      <c r="Z38" s="106">
        <v>-0.1</v>
      </c>
      <c r="AA38" s="106">
        <v>-0.1</v>
      </c>
      <c r="AB38" s="106">
        <v>-0.1</v>
      </c>
      <c r="AC38" s="106">
        <v>-0.1</v>
      </c>
      <c r="AD38" s="106">
        <v>-0.1</v>
      </c>
    </row>
    <row r="39" spans="1:30" x14ac:dyDescent="0.25">
      <c r="A39" s="101">
        <v>150</v>
      </c>
      <c r="B39" s="106">
        <v>-0.1</v>
      </c>
      <c r="C39" s="106">
        <v>-0.55000000000000004</v>
      </c>
      <c r="D39" s="106">
        <v>-0.1</v>
      </c>
      <c r="E39" s="106">
        <v>-0.1</v>
      </c>
      <c r="F39" s="106">
        <v>-0.1</v>
      </c>
      <c r="G39" s="106">
        <v>-0.1</v>
      </c>
      <c r="H39" s="106">
        <v>-0.1</v>
      </c>
      <c r="I39" s="106">
        <v>-0.1</v>
      </c>
      <c r="J39" s="106">
        <v>-0.1</v>
      </c>
      <c r="K39" s="106">
        <v>-0.1</v>
      </c>
      <c r="L39" s="106">
        <v>-0.1</v>
      </c>
      <c r="M39" s="106">
        <v>-0.1</v>
      </c>
      <c r="N39" s="106">
        <v>-0.1</v>
      </c>
      <c r="O39" s="106">
        <v>-0.1</v>
      </c>
      <c r="P39" s="106">
        <v>-0.1</v>
      </c>
      <c r="Q39" s="106">
        <v>-0.1</v>
      </c>
      <c r="R39" s="106">
        <v>0</v>
      </c>
      <c r="S39" s="106">
        <v>-0.1</v>
      </c>
      <c r="T39" s="106">
        <v>-0.1</v>
      </c>
      <c r="U39" s="106">
        <v>-0.1</v>
      </c>
      <c r="V39" s="106">
        <v>-0.1</v>
      </c>
      <c r="W39" s="106">
        <v>-0.1</v>
      </c>
      <c r="X39" s="106">
        <v>-0.1</v>
      </c>
      <c r="Y39" s="106">
        <v>-0.1</v>
      </c>
      <c r="Z39" s="106">
        <v>-0.1</v>
      </c>
      <c r="AA39" s="106">
        <v>-0.1</v>
      </c>
      <c r="AB39" s="106">
        <v>-0.1</v>
      </c>
      <c r="AC39" s="106">
        <v>-0.1</v>
      </c>
      <c r="AD39" s="106">
        <v>-0.1</v>
      </c>
    </row>
    <row r="40" spans="1:30" x14ac:dyDescent="0.25">
      <c r="A40" s="101">
        <v>200</v>
      </c>
      <c r="B40" s="106">
        <v>-0.1</v>
      </c>
      <c r="C40" s="106">
        <v>-0.5</v>
      </c>
      <c r="D40" s="106">
        <v>-0.1</v>
      </c>
      <c r="E40" s="106">
        <v>-0.1</v>
      </c>
      <c r="F40" s="106">
        <v>-0.1</v>
      </c>
      <c r="G40" s="106">
        <v>-0.1</v>
      </c>
      <c r="H40" s="106">
        <v>-0.1</v>
      </c>
      <c r="I40" s="106">
        <v>-0.1</v>
      </c>
      <c r="J40" s="106">
        <v>-0.1</v>
      </c>
      <c r="K40" s="106">
        <v>-0.1</v>
      </c>
      <c r="L40" s="106">
        <v>-0.1</v>
      </c>
      <c r="M40" s="106">
        <v>-0.1</v>
      </c>
      <c r="N40" s="106">
        <v>-0.1</v>
      </c>
      <c r="O40" s="106">
        <v>-0.1</v>
      </c>
      <c r="P40" s="106">
        <v>-0.1</v>
      </c>
      <c r="Q40" s="106">
        <v>-0.1</v>
      </c>
      <c r="R40" s="106">
        <v>0</v>
      </c>
      <c r="S40" s="106">
        <v>-0.1</v>
      </c>
      <c r="T40" s="106">
        <v>-0.1</v>
      </c>
      <c r="U40" s="106">
        <v>-0.1</v>
      </c>
      <c r="V40" s="106">
        <v>-0.1</v>
      </c>
      <c r="W40" s="106">
        <v>-0.1</v>
      </c>
      <c r="X40" s="106">
        <v>-0.1</v>
      </c>
      <c r="Y40" s="106">
        <v>-0.1</v>
      </c>
      <c r="Z40" s="106">
        <v>-0.1</v>
      </c>
      <c r="AA40" s="106">
        <v>-0.1</v>
      </c>
      <c r="AB40" s="106">
        <v>-0.1</v>
      </c>
      <c r="AC40" s="106">
        <v>-0.1</v>
      </c>
      <c r="AD40" s="106">
        <v>-0.1</v>
      </c>
    </row>
    <row r="41" spans="1:30" x14ac:dyDescent="0.25">
      <c r="A41" s="101">
        <v>250</v>
      </c>
      <c r="B41" s="106">
        <v>-0.1</v>
      </c>
      <c r="C41" s="106">
        <v>-0.5</v>
      </c>
      <c r="D41" s="106">
        <v>-0.1</v>
      </c>
      <c r="E41" s="106">
        <v>-0.1</v>
      </c>
      <c r="F41" s="106">
        <v>-0.1</v>
      </c>
      <c r="G41" s="106">
        <v>-0.1</v>
      </c>
      <c r="H41" s="106">
        <v>-0.1</v>
      </c>
      <c r="I41" s="106">
        <v>-0.1</v>
      </c>
      <c r="J41" s="106">
        <v>-0.1</v>
      </c>
      <c r="K41" s="106">
        <v>-0.1</v>
      </c>
      <c r="L41" s="106">
        <v>-0.1</v>
      </c>
      <c r="M41" s="106">
        <v>-0.1</v>
      </c>
      <c r="N41" s="106">
        <v>-0.1</v>
      </c>
      <c r="O41" s="106">
        <v>-0.1</v>
      </c>
      <c r="P41" s="106">
        <v>-0.1</v>
      </c>
      <c r="Q41" s="106">
        <v>-0.1</v>
      </c>
      <c r="R41" s="106">
        <v>0</v>
      </c>
      <c r="S41" s="106">
        <v>-0.1</v>
      </c>
      <c r="T41" s="106">
        <v>-0.1</v>
      </c>
      <c r="U41" s="106">
        <v>-0.1</v>
      </c>
      <c r="V41" s="106">
        <v>-0.1</v>
      </c>
      <c r="W41" s="106">
        <v>-0.1</v>
      </c>
      <c r="X41" s="106">
        <v>-0.1</v>
      </c>
      <c r="Y41" s="106">
        <v>-0.1</v>
      </c>
      <c r="Z41" s="106">
        <v>-0.1</v>
      </c>
      <c r="AA41" s="106">
        <v>-0.1</v>
      </c>
      <c r="AB41" s="106">
        <v>-0.1</v>
      </c>
      <c r="AC41" s="106">
        <v>-0.1</v>
      </c>
      <c r="AD41" s="106">
        <v>-0.1</v>
      </c>
    </row>
    <row r="42" spans="1:30" x14ac:dyDescent="0.25">
      <c r="A42" s="101">
        <v>300</v>
      </c>
      <c r="B42" s="106">
        <v>-0.1</v>
      </c>
      <c r="C42" s="106">
        <v>-0.45</v>
      </c>
      <c r="D42" s="106">
        <v>-0.1</v>
      </c>
      <c r="E42" s="106">
        <v>-0.1</v>
      </c>
      <c r="F42" s="106">
        <v>-0.1</v>
      </c>
      <c r="G42" s="106">
        <v>-0.1</v>
      </c>
      <c r="H42" s="106">
        <v>-0.1</v>
      </c>
      <c r="I42" s="106">
        <v>-0.1</v>
      </c>
      <c r="J42" s="106">
        <v>-0.1</v>
      </c>
      <c r="K42" s="106">
        <v>-0.1</v>
      </c>
      <c r="L42" s="106">
        <v>-0.1</v>
      </c>
      <c r="M42" s="106">
        <v>-0.1</v>
      </c>
      <c r="N42" s="106">
        <v>-0.1</v>
      </c>
      <c r="O42" s="106">
        <v>-0.1</v>
      </c>
      <c r="P42" s="106">
        <v>-0.1</v>
      </c>
      <c r="Q42" s="106">
        <v>-0.1</v>
      </c>
      <c r="R42" s="106">
        <v>0</v>
      </c>
      <c r="S42" s="106">
        <v>-0.1</v>
      </c>
      <c r="T42" s="106">
        <v>-0.1</v>
      </c>
      <c r="U42" s="106">
        <v>-0.1</v>
      </c>
      <c r="V42" s="106">
        <v>-0.1</v>
      </c>
      <c r="W42" s="106">
        <v>-0.1</v>
      </c>
      <c r="X42" s="106">
        <v>-0.1</v>
      </c>
      <c r="Y42" s="106">
        <v>-0.1</v>
      </c>
      <c r="Z42" s="106">
        <v>-0.1</v>
      </c>
      <c r="AA42" s="106">
        <v>-0.1</v>
      </c>
      <c r="AB42" s="106">
        <v>-0.1</v>
      </c>
      <c r="AC42" s="106">
        <v>-0.1</v>
      </c>
      <c r="AD42" s="106">
        <v>-0.1</v>
      </c>
    </row>
    <row r="43" spans="1:30" x14ac:dyDescent="0.25">
      <c r="A43" s="101">
        <v>400</v>
      </c>
      <c r="B43" s="106">
        <v>-0.1</v>
      </c>
      <c r="C43" s="106">
        <v>-0.4</v>
      </c>
      <c r="D43" s="106">
        <v>-0.1</v>
      </c>
      <c r="E43" s="106">
        <v>-0.1</v>
      </c>
      <c r="F43" s="106">
        <v>-0.1</v>
      </c>
      <c r="G43" s="106">
        <v>-0.1</v>
      </c>
      <c r="H43" s="106">
        <v>-0.1</v>
      </c>
      <c r="I43" s="106">
        <v>-0.1</v>
      </c>
      <c r="J43" s="106">
        <v>-0.1</v>
      </c>
      <c r="K43" s="106">
        <v>-0.1</v>
      </c>
      <c r="L43" s="106">
        <v>-0.1</v>
      </c>
      <c r="M43" s="106">
        <v>-0.1</v>
      </c>
      <c r="N43" s="106">
        <v>-0.1</v>
      </c>
      <c r="O43" s="106">
        <v>-0.1</v>
      </c>
      <c r="P43" s="106">
        <v>-0.1</v>
      </c>
      <c r="Q43" s="106">
        <v>-0.1</v>
      </c>
      <c r="R43" s="106">
        <v>0</v>
      </c>
      <c r="S43" s="106">
        <v>-0.1</v>
      </c>
      <c r="T43" s="106">
        <v>-0.1</v>
      </c>
      <c r="U43" s="106">
        <v>-0.1</v>
      </c>
      <c r="V43" s="106">
        <v>-0.1</v>
      </c>
      <c r="W43" s="106">
        <v>-0.1</v>
      </c>
      <c r="X43" s="106">
        <v>-0.1</v>
      </c>
      <c r="Y43" s="106">
        <v>-0.1</v>
      </c>
      <c r="Z43" s="106">
        <v>-0.1</v>
      </c>
      <c r="AA43" s="106">
        <v>-0.1</v>
      </c>
      <c r="AB43" s="106">
        <v>-0.1</v>
      </c>
      <c r="AC43" s="106">
        <v>-0.1</v>
      </c>
      <c r="AD43" s="106">
        <v>-0.1</v>
      </c>
    </row>
    <row r="44" spans="1:30" x14ac:dyDescent="0.25">
      <c r="A44" s="101">
        <v>500</v>
      </c>
      <c r="B44" s="106">
        <v>-0.1</v>
      </c>
      <c r="C44" s="106">
        <v>-0.3</v>
      </c>
      <c r="D44" s="106">
        <v>-0.1</v>
      </c>
      <c r="E44" s="106">
        <v>-0.1</v>
      </c>
      <c r="F44" s="106">
        <v>-0.1</v>
      </c>
      <c r="G44" s="106">
        <v>-0.1</v>
      </c>
      <c r="H44" s="106">
        <v>-0.1</v>
      </c>
      <c r="I44" s="106">
        <v>-0.1</v>
      </c>
      <c r="J44" s="106">
        <v>-0.1</v>
      </c>
      <c r="K44" s="106">
        <v>-0.1</v>
      </c>
      <c r="L44" s="106">
        <v>-0.1</v>
      </c>
      <c r="M44" s="106">
        <v>-0.1</v>
      </c>
      <c r="N44" s="106">
        <v>-0.1</v>
      </c>
      <c r="O44" s="106">
        <v>-0.1</v>
      </c>
      <c r="P44" s="106">
        <v>-0.1</v>
      </c>
      <c r="Q44" s="106">
        <v>-0.1</v>
      </c>
      <c r="R44" s="106">
        <v>0</v>
      </c>
      <c r="S44" s="106">
        <v>-0.1</v>
      </c>
      <c r="T44" s="106">
        <v>-0.1</v>
      </c>
      <c r="U44" s="106">
        <v>-0.1</v>
      </c>
      <c r="V44" s="106">
        <v>-0.1</v>
      </c>
      <c r="W44" s="106">
        <v>-0.1</v>
      </c>
      <c r="X44" s="106">
        <v>-0.1</v>
      </c>
      <c r="Y44" s="106">
        <v>-0.1</v>
      </c>
      <c r="Z44" s="106">
        <v>-0.1</v>
      </c>
      <c r="AA44" s="106">
        <v>-0.1</v>
      </c>
      <c r="AB44" s="106">
        <v>-0.1</v>
      </c>
      <c r="AC44" s="106">
        <v>-0.1</v>
      </c>
      <c r="AD44" s="106">
        <v>-0.1</v>
      </c>
    </row>
    <row r="45" spans="1:30" x14ac:dyDescent="0.25">
      <c r="A45" s="101">
        <v>600</v>
      </c>
      <c r="B45" s="106">
        <v>-0.1</v>
      </c>
      <c r="C45" s="106">
        <v>-0.25</v>
      </c>
      <c r="D45" s="106">
        <v>-0.1</v>
      </c>
      <c r="E45" s="106">
        <v>-0.1</v>
      </c>
      <c r="F45" s="106">
        <v>-0.1</v>
      </c>
      <c r="G45" s="106">
        <v>-0.1</v>
      </c>
      <c r="H45" s="106">
        <v>-0.1</v>
      </c>
      <c r="I45" s="106">
        <v>-0.1</v>
      </c>
      <c r="J45" s="106">
        <v>-0.1</v>
      </c>
      <c r="K45" s="106">
        <v>-0.1</v>
      </c>
      <c r="L45" s="106">
        <v>-0.1</v>
      </c>
      <c r="M45" s="106">
        <v>-0.1</v>
      </c>
      <c r="N45" s="106">
        <v>-0.1</v>
      </c>
      <c r="O45" s="106">
        <v>-0.1</v>
      </c>
      <c r="P45" s="106">
        <v>-0.1</v>
      </c>
      <c r="Q45" s="106">
        <v>-0.1</v>
      </c>
      <c r="R45" s="106">
        <v>0</v>
      </c>
      <c r="S45" s="106">
        <v>-0.1</v>
      </c>
      <c r="T45" s="106">
        <v>-0.1</v>
      </c>
      <c r="U45" s="106">
        <v>-0.1</v>
      </c>
      <c r="V45" s="106">
        <v>-0.1</v>
      </c>
      <c r="W45" s="106">
        <v>-0.1</v>
      </c>
      <c r="X45" s="106">
        <v>-0.1</v>
      </c>
      <c r="Y45" s="106">
        <v>-0.1</v>
      </c>
      <c r="Z45" s="106">
        <v>-0.1</v>
      </c>
      <c r="AA45" s="106">
        <v>-0.1</v>
      </c>
      <c r="AB45" s="106">
        <v>-0.1</v>
      </c>
      <c r="AC45" s="106">
        <v>-0.1</v>
      </c>
      <c r="AD45" s="106">
        <v>-0.1</v>
      </c>
    </row>
    <row r="46" spans="1:30" x14ac:dyDescent="0.25">
      <c r="A46" s="101">
        <v>700</v>
      </c>
      <c r="B46" s="106">
        <v>-0.1</v>
      </c>
      <c r="C46" s="106">
        <v>-0.2</v>
      </c>
      <c r="D46" s="106">
        <v>-0.1</v>
      </c>
      <c r="E46" s="106">
        <v>-0.1</v>
      </c>
      <c r="F46" s="106">
        <v>-0.1</v>
      </c>
      <c r="G46" s="106">
        <v>-0.1</v>
      </c>
      <c r="H46" s="106">
        <v>-0.1</v>
      </c>
      <c r="I46" s="106">
        <v>-0.1</v>
      </c>
      <c r="J46" s="106">
        <v>-0.1</v>
      </c>
      <c r="K46" s="106">
        <v>-0.1</v>
      </c>
      <c r="L46" s="106">
        <v>-0.1</v>
      </c>
      <c r="M46" s="106">
        <v>-0.1</v>
      </c>
      <c r="N46" s="106">
        <v>-0.1</v>
      </c>
      <c r="O46" s="106">
        <v>-0.1</v>
      </c>
      <c r="P46" s="106">
        <v>-0.1</v>
      </c>
      <c r="Q46" s="106">
        <v>-0.1</v>
      </c>
      <c r="R46" s="106">
        <v>0</v>
      </c>
      <c r="S46" s="106">
        <v>-0.1</v>
      </c>
      <c r="T46" s="106">
        <v>-0.1</v>
      </c>
      <c r="U46" s="106">
        <v>-0.1</v>
      </c>
      <c r="V46" s="106">
        <v>-0.1</v>
      </c>
      <c r="W46" s="106">
        <v>-0.1</v>
      </c>
      <c r="X46" s="106">
        <v>-0.1</v>
      </c>
      <c r="Y46" s="106">
        <v>-0.1</v>
      </c>
      <c r="Z46" s="106">
        <v>-0.1</v>
      </c>
      <c r="AA46" s="106">
        <v>-0.1</v>
      </c>
      <c r="AB46" s="106">
        <v>-0.1</v>
      </c>
      <c r="AC46" s="106">
        <v>-0.1</v>
      </c>
      <c r="AD46" s="106">
        <v>-0.1</v>
      </c>
    </row>
    <row r="47" spans="1:30" x14ac:dyDescent="0.25">
      <c r="A47" s="101">
        <v>800</v>
      </c>
      <c r="B47" s="106">
        <v>-0.1</v>
      </c>
      <c r="C47" s="106">
        <v>-0.15</v>
      </c>
      <c r="D47" s="106">
        <v>-0.1</v>
      </c>
      <c r="E47" s="106">
        <v>-0.1</v>
      </c>
      <c r="F47" s="106">
        <v>-0.1</v>
      </c>
      <c r="G47" s="106">
        <v>-0.1</v>
      </c>
      <c r="H47" s="106">
        <v>-0.1</v>
      </c>
      <c r="I47" s="106">
        <v>-0.1</v>
      </c>
      <c r="J47" s="106">
        <v>-0.1</v>
      </c>
      <c r="K47" s="106">
        <v>-0.1</v>
      </c>
      <c r="L47" s="106">
        <v>-0.1</v>
      </c>
      <c r="M47" s="106">
        <v>-0.1</v>
      </c>
      <c r="N47" s="106">
        <v>-0.1</v>
      </c>
      <c r="O47" s="106">
        <v>-0.1</v>
      </c>
      <c r="P47" s="106">
        <v>-0.1</v>
      </c>
      <c r="Q47" s="106">
        <v>-0.1</v>
      </c>
      <c r="R47" s="106">
        <v>0</v>
      </c>
      <c r="S47" s="106">
        <v>-0.1</v>
      </c>
      <c r="T47" s="106">
        <v>-0.1</v>
      </c>
      <c r="U47" s="106">
        <v>-0.1</v>
      </c>
      <c r="V47" s="106">
        <v>-0.1</v>
      </c>
      <c r="W47" s="106">
        <v>-0.1</v>
      </c>
      <c r="X47" s="106">
        <v>-0.1</v>
      </c>
      <c r="Y47" s="106">
        <v>-0.1</v>
      </c>
      <c r="Z47" s="106">
        <v>-0.1</v>
      </c>
      <c r="AA47" s="106">
        <v>-0.1</v>
      </c>
      <c r="AB47" s="106">
        <v>-0.1</v>
      </c>
      <c r="AC47" s="106">
        <v>-0.1</v>
      </c>
      <c r="AD47" s="106">
        <v>-0.1</v>
      </c>
    </row>
    <row r="48" spans="1:30" x14ac:dyDescent="0.25">
      <c r="A48" s="101">
        <v>900</v>
      </c>
      <c r="B48" s="106">
        <v>-0.1</v>
      </c>
      <c r="C48" s="106">
        <v>-0.15</v>
      </c>
      <c r="D48" s="106">
        <v>-0.1</v>
      </c>
      <c r="E48" s="106">
        <v>-0.1</v>
      </c>
      <c r="F48" s="106">
        <v>-0.1</v>
      </c>
      <c r="G48" s="106">
        <v>-0.1</v>
      </c>
      <c r="H48" s="106">
        <v>-0.1</v>
      </c>
      <c r="I48" s="106">
        <v>-0.1</v>
      </c>
      <c r="J48" s="106">
        <v>-0.1</v>
      </c>
      <c r="K48" s="106">
        <v>-0.1</v>
      </c>
      <c r="L48" s="106">
        <v>-0.1</v>
      </c>
      <c r="M48" s="106">
        <v>-0.1</v>
      </c>
      <c r="N48" s="106">
        <v>-0.1</v>
      </c>
      <c r="O48" s="106">
        <v>-0.1</v>
      </c>
      <c r="P48" s="106">
        <v>-0.1</v>
      </c>
      <c r="Q48" s="106">
        <v>-0.1</v>
      </c>
      <c r="R48" s="106">
        <v>0</v>
      </c>
      <c r="S48" s="106">
        <v>-0.1</v>
      </c>
      <c r="T48" s="106">
        <v>-0.1</v>
      </c>
      <c r="U48" s="106">
        <v>-0.1</v>
      </c>
      <c r="V48" s="106">
        <v>-0.1</v>
      </c>
      <c r="W48" s="106">
        <v>-0.1</v>
      </c>
      <c r="X48" s="106">
        <v>-0.1</v>
      </c>
      <c r="Y48" s="106">
        <v>-0.1</v>
      </c>
      <c r="Z48" s="106">
        <v>-0.1</v>
      </c>
      <c r="AA48" s="106">
        <v>-0.1</v>
      </c>
      <c r="AB48" s="106">
        <v>-0.1</v>
      </c>
      <c r="AC48" s="106">
        <v>-0.1</v>
      </c>
      <c r="AD48" s="106">
        <v>-0.1</v>
      </c>
    </row>
    <row r="49" spans="1:30" x14ac:dyDescent="0.25">
      <c r="A49" s="101">
        <v>1000</v>
      </c>
      <c r="B49" s="106">
        <v>-0.1</v>
      </c>
      <c r="C49" s="106">
        <v>-0.15</v>
      </c>
      <c r="D49" s="106">
        <v>-0.1</v>
      </c>
      <c r="E49" s="106">
        <v>-0.1</v>
      </c>
      <c r="F49" s="106">
        <v>-0.1</v>
      </c>
      <c r="G49" s="106">
        <v>-0.1</v>
      </c>
      <c r="H49" s="106">
        <v>-0.1</v>
      </c>
      <c r="I49" s="106">
        <v>-0.1</v>
      </c>
      <c r="J49" s="106">
        <v>-0.1</v>
      </c>
      <c r="K49" s="106">
        <v>-0.1</v>
      </c>
      <c r="L49" s="106">
        <v>-0.1</v>
      </c>
      <c r="M49" s="106">
        <v>-0.1</v>
      </c>
      <c r="N49" s="106">
        <v>-0.1</v>
      </c>
      <c r="O49" s="106">
        <v>-0.1</v>
      </c>
      <c r="P49" s="106">
        <v>-0.1</v>
      </c>
      <c r="Q49" s="106">
        <v>-0.1</v>
      </c>
      <c r="R49" s="106">
        <v>0</v>
      </c>
      <c r="S49" s="106">
        <v>-0.1</v>
      </c>
      <c r="T49" s="106">
        <v>-0.1</v>
      </c>
      <c r="U49" s="106">
        <v>-0.1</v>
      </c>
      <c r="V49" s="106">
        <v>-0.1</v>
      </c>
      <c r="W49" s="106">
        <v>-0.1</v>
      </c>
      <c r="X49" s="106">
        <v>-0.1</v>
      </c>
      <c r="Y49" s="106">
        <v>-0.1</v>
      </c>
      <c r="Z49" s="106">
        <v>-0.1</v>
      </c>
      <c r="AA49" s="106">
        <v>-0.1</v>
      </c>
      <c r="AB49" s="106">
        <v>-0.1</v>
      </c>
      <c r="AC49" s="106">
        <v>-0.1</v>
      </c>
      <c r="AD49" s="106">
        <v>-0.1</v>
      </c>
    </row>
    <row r="50" spans="1:30" x14ac:dyDescent="0.25">
      <c r="A50" s="101">
        <v>1100</v>
      </c>
      <c r="B50" s="106">
        <v>-0.1</v>
      </c>
      <c r="C50" s="106">
        <v>-0.15</v>
      </c>
      <c r="D50" s="106">
        <v>-0.1</v>
      </c>
      <c r="E50" s="106">
        <v>-0.1</v>
      </c>
      <c r="F50" s="106">
        <v>-0.1</v>
      </c>
      <c r="G50" s="106">
        <v>-0.1</v>
      </c>
      <c r="H50" s="106">
        <v>-0.1</v>
      </c>
      <c r="I50" s="106">
        <v>-0.1</v>
      </c>
      <c r="J50" s="106">
        <v>-0.1</v>
      </c>
      <c r="K50" s="106">
        <v>-0.1</v>
      </c>
      <c r="L50" s="106">
        <v>-0.1</v>
      </c>
      <c r="M50" s="106">
        <v>-0.1</v>
      </c>
      <c r="N50" s="106">
        <v>-0.1</v>
      </c>
      <c r="O50" s="106">
        <v>-0.1</v>
      </c>
      <c r="P50" s="106">
        <v>-0.1</v>
      </c>
      <c r="Q50" s="106">
        <v>-0.1</v>
      </c>
      <c r="R50" s="106">
        <v>0</v>
      </c>
      <c r="S50" s="106">
        <v>-0.1</v>
      </c>
      <c r="T50" s="106">
        <v>-0.1</v>
      </c>
      <c r="U50" s="106">
        <v>-0.1</v>
      </c>
      <c r="V50" s="106">
        <v>-0.1</v>
      </c>
      <c r="W50" s="106">
        <v>-0.1</v>
      </c>
      <c r="X50" s="106">
        <v>-0.1</v>
      </c>
      <c r="Y50" s="106">
        <v>-0.1</v>
      </c>
      <c r="Z50" s="106">
        <v>-0.1</v>
      </c>
      <c r="AA50" s="106">
        <v>-0.1</v>
      </c>
      <c r="AB50" s="106">
        <v>-0.1</v>
      </c>
      <c r="AC50" s="106">
        <v>-0.1</v>
      </c>
      <c r="AD50" s="106">
        <v>-0.1</v>
      </c>
    </row>
    <row r="51" spans="1:30" x14ac:dyDescent="0.25">
      <c r="A51" s="101">
        <v>1200</v>
      </c>
      <c r="B51" s="106">
        <v>-0.1</v>
      </c>
      <c r="C51" s="106">
        <v>-0.15</v>
      </c>
      <c r="D51" s="106">
        <v>-0.1</v>
      </c>
      <c r="E51" s="106">
        <v>-0.1</v>
      </c>
      <c r="F51" s="106">
        <v>-0.1</v>
      </c>
      <c r="G51" s="106">
        <v>-0.1</v>
      </c>
      <c r="H51" s="106">
        <v>-0.1</v>
      </c>
      <c r="I51" s="106">
        <v>-0.1</v>
      </c>
      <c r="J51" s="106">
        <v>-0.1</v>
      </c>
      <c r="K51" s="106">
        <v>-0.1</v>
      </c>
      <c r="L51" s="106">
        <v>-0.1</v>
      </c>
      <c r="M51" s="106">
        <v>-0.1</v>
      </c>
      <c r="N51" s="106">
        <v>-0.1</v>
      </c>
      <c r="O51" s="106">
        <v>-0.1</v>
      </c>
      <c r="P51" s="106">
        <v>-0.1</v>
      </c>
      <c r="Q51" s="106">
        <v>-0.1</v>
      </c>
      <c r="R51" s="106">
        <v>0</v>
      </c>
      <c r="S51" s="106">
        <v>-0.1</v>
      </c>
      <c r="T51" s="106">
        <v>-0.1</v>
      </c>
      <c r="U51" s="106">
        <v>-0.1</v>
      </c>
      <c r="V51" s="106">
        <v>-0.1</v>
      </c>
      <c r="W51" s="106">
        <v>-0.1</v>
      </c>
      <c r="X51" s="106">
        <v>-0.1</v>
      </c>
      <c r="Y51" s="106">
        <v>-0.1</v>
      </c>
      <c r="Z51" s="106">
        <v>-0.1</v>
      </c>
      <c r="AA51" s="106">
        <v>-0.1</v>
      </c>
      <c r="AB51" s="106">
        <v>-0.1</v>
      </c>
      <c r="AC51" s="106">
        <v>-0.1</v>
      </c>
      <c r="AD51" s="106">
        <v>-0.1</v>
      </c>
    </row>
    <row r="52" spans="1:30" x14ac:dyDescent="0.25">
      <c r="A52" s="101">
        <v>1300</v>
      </c>
      <c r="B52" s="106">
        <v>-0.1</v>
      </c>
      <c r="C52" s="106">
        <v>-0.15</v>
      </c>
      <c r="D52" s="106">
        <v>-0.1</v>
      </c>
      <c r="E52" s="106">
        <v>-0.1</v>
      </c>
      <c r="F52" s="106">
        <v>-0.1</v>
      </c>
      <c r="G52" s="106">
        <v>-0.1</v>
      </c>
      <c r="H52" s="106">
        <v>-0.1</v>
      </c>
      <c r="I52" s="106">
        <v>-0.1</v>
      </c>
      <c r="J52" s="106">
        <v>-0.1</v>
      </c>
      <c r="K52" s="106">
        <v>-0.1</v>
      </c>
      <c r="L52" s="106">
        <v>-0.1</v>
      </c>
      <c r="M52" s="106">
        <v>-0.1</v>
      </c>
      <c r="N52" s="106">
        <v>-0.1</v>
      </c>
      <c r="O52" s="106">
        <v>-0.1</v>
      </c>
      <c r="P52" s="106">
        <v>-0.1</v>
      </c>
      <c r="Q52" s="106">
        <v>-0.1</v>
      </c>
      <c r="R52" s="106">
        <v>0</v>
      </c>
      <c r="S52" s="106">
        <v>-0.1</v>
      </c>
      <c r="T52" s="106">
        <v>-0.1</v>
      </c>
      <c r="U52" s="106">
        <v>-0.1</v>
      </c>
      <c r="V52" s="106">
        <v>-0.1</v>
      </c>
      <c r="W52" s="106">
        <v>-0.1</v>
      </c>
      <c r="X52" s="106">
        <v>-0.1</v>
      </c>
      <c r="Y52" s="106">
        <v>-0.1</v>
      </c>
      <c r="Z52" s="106">
        <v>-0.1</v>
      </c>
      <c r="AA52" s="106">
        <v>-0.1</v>
      </c>
      <c r="AB52" s="106">
        <v>-0.1</v>
      </c>
      <c r="AC52" s="106">
        <v>-0.1</v>
      </c>
      <c r="AD52" s="106">
        <v>-0.1</v>
      </c>
    </row>
    <row r="53" spans="1:30" x14ac:dyDescent="0.25">
      <c r="A53" s="101">
        <v>1400</v>
      </c>
      <c r="B53" s="106">
        <v>-0.1</v>
      </c>
      <c r="C53" s="106">
        <v>-0.15</v>
      </c>
      <c r="D53" s="106">
        <v>-0.1</v>
      </c>
      <c r="E53" s="106">
        <v>-0.1</v>
      </c>
      <c r="F53" s="106">
        <v>-0.1</v>
      </c>
      <c r="G53" s="106">
        <v>-0.1</v>
      </c>
      <c r="H53" s="106">
        <v>-0.1</v>
      </c>
      <c r="I53" s="106">
        <v>-0.1</v>
      </c>
      <c r="J53" s="106">
        <v>-0.1</v>
      </c>
      <c r="K53" s="106">
        <v>-0.1</v>
      </c>
      <c r="L53" s="106">
        <v>-0.1</v>
      </c>
      <c r="M53" s="106">
        <v>-0.1</v>
      </c>
      <c r="N53" s="106">
        <v>-0.1</v>
      </c>
      <c r="O53" s="106">
        <v>-0.1</v>
      </c>
      <c r="P53" s="106">
        <v>-0.1</v>
      </c>
      <c r="Q53" s="106">
        <v>-0.1</v>
      </c>
      <c r="R53" s="106">
        <v>0</v>
      </c>
      <c r="S53" s="106">
        <v>-0.1</v>
      </c>
      <c r="T53" s="106">
        <v>-0.1</v>
      </c>
      <c r="U53" s="106">
        <v>-0.1</v>
      </c>
      <c r="V53" s="106">
        <v>-0.1</v>
      </c>
      <c r="W53" s="106">
        <v>-0.1</v>
      </c>
      <c r="X53" s="106">
        <v>-0.1</v>
      </c>
      <c r="Y53" s="106">
        <v>-0.1</v>
      </c>
      <c r="Z53" s="106">
        <v>-0.1</v>
      </c>
      <c r="AA53" s="106">
        <v>-0.1</v>
      </c>
      <c r="AB53" s="106">
        <v>-0.1</v>
      </c>
      <c r="AC53" s="106">
        <v>-0.1</v>
      </c>
      <c r="AD53" s="106">
        <v>-0.1</v>
      </c>
    </row>
    <row r="54" spans="1:30" x14ac:dyDescent="0.25">
      <c r="A54" s="101">
        <v>1500</v>
      </c>
      <c r="B54" s="106">
        <v>-0.1</v>
      </c>
      <c r="C54" s="106">
        <v>-0.15</v>
      </c>
      <c r="D54" s="106">
        <v>-0.1</v>
      </c>
      <c r="E54" s="106">
        <v>-0.1</v>
      </c>
      <c r="F54" s="106">
        <v>-0.1</v>
      </c>
      <c r="G54" s="106">
        <v>-0.1</v>
      </c>
      <c r="H54" s="106">
        <v>-0.1</v>
      </c>
      <c r="I54" s="106">
        <v>-0.1</v>
      </c>
      <c r="J54" s="106">
        <v>-0.1</v>
      </c>
      <c r="K54" s="106">
        <v>-0.1</v>
      </c>
      <c r="L54" s="106">
        <v>-0.1</v>
      </c>
      <c r="M54" s="106">
        <v>-0.1</v>
      </c>
      <c r="N54" s="106">
        <v>-0.1</v>
      </c>
      <c r="O54" s="106">
        <v>-0.1</v>
      </c>
      <c r="P54" s="106">
        <v>-0.1</v>
      </c>
      <c r="Q54" s="106">
        <v>-0.1</v>
      </c>
      <c r="R54" s="106">
        <v>0</v>
      </c>
      <c r="S54" s="106">
        <v>-0.1</v>
      </c>
      <c r="T54" s="106">
        <v>-0.1</v>
      </c>
      <c r="U54" s="106">
        <v>-0.1</v>
      </c>
      <c r="V54" s="106">
        <v>-0.1</v>
      </c>
      <c r="W54" s="106">
        <v>-0.1</v>
      </c>
      <c r="X54" s="106">
        <v>-0.1</v>
      </c>
      <c r="Y54" s="106">
        <v>-0.1</v>
      </c>
      <c r="Z54" s="106">
        <v>-0.1</v>
      </c>
      <c r="AA54" s="106">
        <v>-0.1</v>
      </c>
      <c r="AB54" s="106">
        <v>-0.1</v>
      </c>
      <c r="AC54" s="106">
        <v>-0.1</v>
      </c>
      <c r="AD54" s="106">
        <v>-0.1</v>
      </c>
    </row>
    <row r="55" spans="1:30" x14ac:dyDescent="0.25">
      <c r="A55" s="101">
        <v>1600</v>
      </c>
      <c r="B55" s="106">
        <v>-0.1</v>
      </c>
      <c r="C55" s="106">
        <v>-0.1</v>
      </c>
      <c r="D55" s="106">
        <v>-0.1</v>
      </c>
      <c r="E55" s="106">
        <v>-0.1</v>
      </c>
      <c r="F55" s="106">
        <v>-0.1</v>
      </c>
      <c r="G55" s="106">
        <v>-0.1</v>
      </c>
      <c r="H55" s="106">
        <v>-0.1</v>
      </c>
      <c r="I55" s="106">
        <v>-0.1</v>
      </c>
      <c r="J55" s="106">
        <v>-0.1</v>
      </c>
      <c r="K55" s="106">
        <v>-0.1</v>
      </c>
      <c r="L55" s="106">
        <v>-0.1</v>
      </c>
      <c r="M55" s="106">
        <v>-0.1</v>
      </c>
      <c r="N55" s="106">
        <v>-0.1</v>
      </c>
      <c r="O55" s="106">
        <v>-0.1</v>
      </c>
      <c r="P55" s="106">
        <v>-0.1</v>
      </c>
      <c r="Q55" s="106">
        <v>-0.1</v>
      </c>
      <c r="R55" s="106">
        <v>0</v>
      </c>
      <c r="S55" s="106">
        <v>-0.1</v>
      </c>
      <c r="T55" s="106">
        <v>-0.1</v>
      </c>
      <c r="U55" s="106">
        <v>-0.1</v>
      </c>
      <c r="V55" s="106">
        <v>-0.1</v>
      </c>
      <c r="W55" s="106">
        <v>-0.1</v>
      </c>
      <c r="X55" s="106">
        <v>-0.1</v>
      </c>
      <c r="Y55" s="106">
        <v>-0.1</v>
      </c>
      <c r="Z55" s="106">
        <v>-0.1</v>
      </c>
      <c r="AA55" s="106">
        <v>-0.1</v>
      </c>
      <c r="AB55" s="106">
        <v>-0.1</v>
      </c>
      <c r="AC55" s="106">
        <v>-0.1</v>
      </c>
      <c r="AD55" s="106">
        <v>-0.1</v>
      </c>
    </row>
    <row r="56" spans="1:30" x14ac:dyDescent="0.25">
      <c r="A56" s="101">
        <v>1700</v>
      </c>
      <c r="B56" s="106">
        <v>-0.1</v>
      </c>
      <c r="C56" s="106">
        <v>-0.1</v>
      </c>
      <c r="D56" s="106">
        <v>-0.1</v>
      </c>
      <c r="E56" s="106">
        <v>-0.1</v>
      </c>
      <c r="F56" s="106">
        <v>-0.1</v>
      </c>
      <c r="G56" s="106">
        <v>-0.1</v>
      </c>
      <c r="H56" s="106">
        <v>-0.1</v>
      </c>
      <c r="I56" s="106">
        <v>-0.1</v>
      </c>
      <c r="J56" s="106">
        <v>-0.1</v>
      </c>
      <c r="K56" s="106">
        <v>-0.1</v>
      </c>
      <c r="L56" s="106">
        <v>-0.1</v>
      </c>
      <c r="M56" s="106">
        <v>-0.1</v>
      </c>
      <c r="N56" s="106">
        <v>-0.1</v>
      </c>
      <c r="O56" s="106">
        <v>-0.1</v>
      </c>
      <c r="P56" s="106">
        <v>-0.1</v>
      </c>
      <c r="Q56" s="106">
        <v>-0.1</v>
      </c>
      <c r="R56" s="106">
        <v>0</v>
      </c>
      <c r="S56" s="106">
        <v>-0.1</v>
      </c>
      <c r="T56" s="106">
        <v>-0.1</v>
      </c>
      <c r="U56" s="106">
        <v>-0.1</v>
      </c>
      <c r="V56" s="106">
        <v>-0.1</v>
      </c>
      <c r="W56" s="106">
        <v>-0.1</v>
      </c>
      <c r="X56" s="106">
        <v>-0.1</v>
      </c>
      <c r="Y56" s="106">
        <v>-0.1</v>
      </c>
      <c r="Z56" s="106">
        <v>-0.1</v>
      </c>
      <c r="AA56" s="106">
        <v>-0.1</v>
      </c>
      <c r="AB56" s="106">
        <v>-0.1</v>
      </c>
      <c r="AC56" s="106">
        <v>-0.1</v>
      </c>
      <c r="AD56" s="106">
        <v>-0.1</v>
      </c>
    </row>
    <row r="57" spans="1:30" x14ac:dyDescent="0.25">
      <c r="A57" s="101">
        <v>1800</v>
      </c>
      <c r="B57" s="106">
        <v>-0.1</v>
      </c>
      <c r="C57" s="106">
        <v>-0.1</v>
      </c>
      <c r="D57" s="106">
        <v>-0.1</v>
      </c>
      <c r="E57" s="106">
        <v>-0.1</v>
      </c>
      <c r="F57" s="106">
        <v>-0.1</v>
      </c>
      <c r="G57" s="106">
        <v>-0.1</v>
      </c>
      <c r="H57" s="106">
        <v>-0.1</v>
      </c>
      <c r="I57" s="106">
        <v>-0.1</v>
      </c>
      <c r="J57" s="106">
        <v>-0.1</v>
      </c>
      <c r="K57" s="106">
        <v>-0.1</v>
      </c>
      <c r="L57" s="106">
        <v>-0.1</v>
      </c>
      <c r="M57" s="106">
        <v>-0.1</v>
      </c>
      <c r="N57" s="106">
        <v>-0.1</v>
      </c>
      <c r="O57" s="106">
        <v>-0.1</v>
      </c>
      <c r="P57" s="106">
        <v>-0.1</v>
      </c>
      <c r="Q57" s="106">
        <v>-0.1</v>
      </c>
      <c r="R57" s="106">
        <v>0</v>
      </c>
      <c r="S57" s="106">
        <v>-0.1</v>
      </c>
      <c r="T57" s="106">
        <v>-0.1</v>
      </c>
      <c r="U57" s="106">
        <v>-0.1</v>
      </c>
      <c r="V57" s="106">
        <v>-0.1</v>
      </c>
      <c r="W57" s="106">
        <v>-0.1</v>
      </c>
      <c r="X57" s="106">
        <v>-0.1</v>
      </c>
      <c r="Y57" s="106">
        <v>-0.1</v>
      </c>
      <c r="Z57" s="106">
        <v>-0.1</v>
      </c>
      <c r="AA57" s="106">
        <v>-0.1</v>
      </c>
      <c r="AB57" s="106">
        <v>-0.1</v>
      </c>
      <c r="AC57" s="106">
        <v>-0.1</v>
      </c>
      <c r="AD57" s="106">
        <v>-0.1</v>
      </c>
    </row>
    <row r="58" spans="1:30" x14ac:dyDescent="0.25">
      <c r="A58" s="101">
        <v>1900</v>
      </c>
      <c r="B58" s="106">
        <v>-0.1</v>
      </c>
      <c r="C58" s="106">
        <v>-0.1</v>
      </c>
      <c r="D58" s="106">
        <v>-0.1</v>
      </c>
      <c r="E58" s="106">
        <v>-0.1</v>
      </c>
      <c r="F58" s="106">
        <v>-0.1</v>
      </c>
      <c r="G58" s="106">
        <v>-0.1</v>
      </c>
      <c r="H58" s="106">
        <v>-0.1</v>
      </c>
      <c r="I58" s="106">
        <v>-0.1</v>
      </c>
      <c r="J58" s="106">
        <v>-0.1</v>
      </c>
      <c r="K58" s="106">
        <v>-0.1</v>
      </c>
      <c r="L58" s="106">
        <v>-0.1</v>
      </c>
      <c r="M58" s="106">
        <v>-0.1</v>
      </c>
      <c r="N58" s="106">
        <v>-0.1</v>
      </c>
      <c r="O58" s="106">
        <v>-0.1</v>
      </c>
      <c r="P58" s="106">
        <v>-0.1</v>
      </c>
      <c r="Q58" s="106">
        <v>-0.1</v>
      </c>
      <c r="R58" s="106">
        <v>0</v>
      </c>
      <c r="S58" s="106">
        <v>-0.1</v>
      </c>
      <c r="T58" s="106">
        <v>-0.1</v>
      </c>
      <c r="U58" s="106">
        <v>-0.1</v>
      </c>
      <c r="V58" s="106">
        <v>-0.1</v>
      </c>
      <c r="W58" s="106">
        <v>-0.1</v>
      </c>
      <c r="X58" s="106">
        <v>-0.1</v>
      </c>
      <c r="Y58" s="106">
        <v>-0.1</v>
      </c>
      <c r="Z58" s="106">
        <v>-0.1</v>
      </c>
      <c r="AA58" s="106">
        <v>-0.1</v>
      </c>
      <c r="AB58" s="106">
        <v>-0.1</v>
      </c>
      <c r="AC58" s="106">
        <v>-0.1</v>
      </c>
      <c r="AD58" s="106">
        <v>-0.1</v>
      </c>
    </row>
    <row r="59" spans="1:30" x14ac:dyDescent="0.25">
      <c r="A59" s="101">
        <v>2000</v>
      </c>
      <c r="B59" s="106">
        <v>-0.1</v>
      </c>
      <c r="C59" s="106">
        <v>-0.1</v>
      </c>
      <c r="D59" s="106">
        <v>-0.1</v>
      </c>
      <c r="E59" s="106">
        <v>-0.1</v>
      </c>
      <c r="F59" s="106">
        <v>-0.1</v>
      </c>
      <c r="G59" s="106">
        <v>-0.1</v>
      </c>
      <c r="H59" s="106">
        <v>-0.1</v>
      </c>
      <c r="I59" s="106">
        <v>-0.1</v>
      </c>
      <c r="J59" s="106">
        <v>-0.1</v>
      </c>
      <c r="K59" s="106">
        <v>-0.1</v>
      </c>
      <c r="L59" s="106">
        <v>-0.1</v>
      </c>
      <c r="M59" s="106">
        <v>-0.1</v>
      </c>
      <c r="N59" s="106">
        <v>-0.1</v>
      </c>
      <c r="O59" s="106">
        <v>-0.1</v>
      </c>
      <c r="P59" s="106">
        <v>-0.1</v>
      </c>
      <c r="Q59" s="106">
        <v>-0.1</v>
      </c>
      <c r="R59" s="106">
        <v>0</v>
      </c>
      <c r="S59" s="106">
        <v>-0.1</v>
      </c>
      <c r="T59" s="106">
        <v>-0.1</v>
      </c>
      <c r="U59" s="106">
        <v>-0.1</v>
      </c>
      <c r="V59" s="106">
        <v>-0.1</v>
      </c>
      <c r="W59" s="106">
        <v>-0.1</v>
      </c>
      <c r="X59" s="106">
        <v>-0.1</v>
      </c>
      <c r="Y59" s="106">
        <v>-0.1</v>
      </c>
      <c r="Z59" s="106">
        <v>-0.1</v>
      </c>
      <c r="AA59" s="106">
        <v>-0.1</v>
      </c>
      <c r="AB59" s="106">
        <v>-0.1</v>
      </c>
      <c r="AC59" s="106">
        <v>-0.1</v>
      </c>
      <c r="AD59" s="106">
        <v>-0.1</v>
      </c>
    </row>
    <row r="60" spans="1:30" x14ac:dyDescent="0.25">
      <c r="A60" s="101">
        <v>2100</v>
      </c>
      <c r="B60" s="106">
        <v>-0.1</v>
      </c>
      <c r="C60" s="106">
        <v>-0.05</v>
      </c>
      <c r="D60" s="106">
        <v>-0.1</v>
      </c>
      <c r="E60" s="106">
        <v>-0.1</v>
      </c>
      <c r="F60" s="106">
        <v>-0.1</v>
      </c>
      <c r="G60" s="106">
        <v>-0.1</v>
      </c>
      <c r="H60" s="106">
        <v>-0.1</v>
      </c>
      <c r="I60" s="106">
        <v>-0.1</v>
      </c>
      <c r="J60" s="106">
        <v>-0.1</v>
      </c>
      <c r="K60" s="106">
        <v>-0.1</v>
      </c>
      <c r="L60" s="106">
        <v>-0.1</v>
      </c>
      <c r="M60" s="106">
        <v>-0.1</v>
      </c>
      <c r="N60" s="106">
        <v>-0.1</v>
      </c>
      <c r="O60" s="106">
        <v>-0.1</v>
      </c>
      <c r="P60" s="106">
        <v>-0.1</v>
      </c>
      <c r="Q60" s="106">
        <v>-0.1</v>
      </c>
      <c r="R60" s="106">
        <v>0</v>
      </c>
      <c r="S60" s="106">
        <v>-0.1</v>
      </c>
      <c r="T60" s="106">
        <v>-0.1</v>
      </c>
      <c r="U60" s="106">
        <v>-0.1</v>
      </c>
      <c r="V60" s="106">
        <v>-0.1</v>
      </c>
      <c r="W60" s="106">
        <v>-0.1</v>
      </c>
      <c r="X60" s="106">
        <v>-0.1</v>
      </c>
      <c r="Y60" s="106">
        <v>-0.1</v>
      </c>
      <c r="Z60" s="106">
        <v>-0.1</v>
      </c>
      <c r="AA60" s="106">
        <v>-0.1</v>
      </c>
      <c r="AB60" s="106">
        <v>-0.1</v>
      </c>
      <c r="AC60" s="106">
        <v>-0.1</v>
      </c>
      <c r="AD60" s="106">
        <v>-0.1</v>
      </c>
    </row>
    <row r="61" spans="1:30" x14ac:dyDescent="0.25">
      <c r="A61" s="101">
        <v>2200</v>
      </c>
      <c r="B61" s="106">
        <v>-0.1</v>
      </c>
      <c r="C61" s="106">
        <v>-0.05</v>
      </c>
      <c r="D61" s="106">
        <v>-0.1</v>
      </c>
      <c r="E61" s="106">
        <v>-0.1</v>
      </c>
      <c r="F61" s="106">
        <v>-0.1</v>
      </c>
      <c r="G61" s="106">
        <v>-0.1</v>
      </c>
      <c r="H61" s="106">
        <v>-0.1</v>
      </c>
      <c r="I61" s="106">
        <v>-0.1</v>
      </c>
      <c r="J61" s="106">
        <v>-0.1</v>
      </c>
      <c r="K61" s="106">
        <v>-0.1</v>
      </c>
      <c r="L61" s="106">
        <v>-0.1</v>
      </c>
      <c r="M61" s="106">
        <v>-0.1</v>
      </c>
      <c r="N61" s="106">
        <v>-0.1</v>
      </c>
      <c r="O61" s="106">
        <v>-0.1</v>
      </c>
      <c r="P61" s="106">
        <v>-0.1</v>
      </c>
      <c r="Q61" s="106">
        <v>-0.1</v>
      </c>
      <c r="R61" s="106">
        <v>0</v>
      </c>
      <c r="S61" s="106">
        <v>-0.1</v>
      </c>
      <c r="T61" s="106">
        <v>-0.1</v>
      </c>
      <c r="U61" s="106">
        <v>-0.1</v>
      </c>
      <c r="V61" s="106">
        <v>-0.1</v>
      </c>
      <c r="W61" s="106">
        <v>-0.1</v>
      </c>
      <c r="X61" s="106">
        <v>-0.1</v>
      </c>
      <c r="Y61" s="106">
        <v>-0.1</v>
      </c>
      <c r="Z61" s="106">
        <v>-0.1</v>
      </c>
      <c r="AA61" s="106">
        <v>-0.1</v>
      </c>
      <c r="AB61" s="106">
        <v>-0.1</v>
      </c>
      <c r="AC61" s="106">
        <v>-0.1</v>
      </c>
      <c r="AD61" s="106">
        <v>-0.1</v>
      </c>
    </row>
    <row r="62" spans="1:30" x14ac:dyDescent="0.25">
      <c r="A62" s="101">
        <v>2300</v>
      </c>
      <c r="B62" s="106">
        <v>-0.1</v>
      </c>
      <c r="C62" s="106">
        <v>-0.05</v>
      </c>
      <c r="D62" s="106">
        <v>-0.1</v>
      </c>
      <c r="E62" s="106">
        <v>-0.1</v>
      </c>
      <c r="F62" s="106">
        <v>-0.1</v>
      </c>
      <c r="G62" s="106">
        <v>-0.1</v>
      </c>
      <c r="H62" s="106">
        <v>-0.1</v>
      </c>
      <c r="I62" s="106">
        <v>-0.1</v>
      </c>
      <c r="J62" s="106">
        <v>-0.1</v>
      </c>
      <c r="K62" s="106">
        <v>-0.1</v>
      </c>
      <c r="L62" s="106">
        <v>-0.1</v>
      </c>
      <c r="M62" s="106">
        <v>-0.1</v>
      </c>
      <c r="N62" s="106">
        <v>-0.1</v>
      </c>
      <c r="O62" s="106">
        <v>-0.1</v>
      </c>
      <c r="P62" s="106">
        <v>-0.1</v>
      </c>
      <c r="Q62" s="106">
        <v>-0.1</v>
      </c>
      <c r="R62" s="106">
        <v>0</v>
      </c>
      <c r="S62" s="106">
        <v>-0.1</v>
      </c>
      <c r="T62" s="106">
        <v>-0.1</v>
      </c>
      <c r="U62" s="106">
        <v>-0.1</v>
      </c>
      <c r="V62" s="106">
        <v>-0.1</v>
      </c>
      <c r="W62" s="106">
        <v>-0.1</v>
      </c>
      <c r="X62" s="106">
        <v>-0.1</v>
      </c>
      <c r="Y62" s="106">
        <v>-0.1</v>
      </c>
      <c r="Z62" s="106">
        <v>-0.1</v>
      </c>
      <c r="AA62" s="106">
        <v>-0.1</v>
      </c>
      <c r="AB62" s="106">
        <v>-0.1</v>
      </c>
      <c r="AC62" s="106">
        <v>-0.1</v>
      </c>
      <c r="AD62" s="106">
        <v>-0.1</v>
      </c>
    </row>
    <row r="63" spans="1:30" x14ac:dyDescent="0.25">
      <c r="A63" s="101">
        <v>2400</v>
      </c>
      <c r="B63" s="106">
        <v>-0.1</v>
      </c>
      <c r="C63" s="106">
        <v>-0.05</v>
      </c>
      <c r="D63" s="106">
        <v>-0.1</v>
      </c>
      <c r="E63" s="106">
        <v>-0.1</v>
      </c>
      <c r="F63" s="106">
        <v>-0.1</v>
      </c>
      <c r="G63" s="106">
        <v>-0.1</v>
      </c>
      <c r="H63" s="106">
        <v>-0.1</v>
      </c>
      <c r="I63" s="106">
        <v>-0.1</v>
      </c>
      <c r="J63" s="106">
        <v>-0.1</v>
      </c>
      <c r="K63" s="106">
        <v>-0.1</v>
      </c>
      <c r="L63" s="106">
        <v>-0.1</v>
      </c>
      <c r="M63" s="106">
        <v>-0.1</v>
      </c>
      <c r="N63" s="106">
        <v>-0.1</v>
      </c>
      <c r="O63" s="106">
        <v>-0.1</v>
      </c>
      <c r="P63" s="106">
        <v>-0.1</v>
      </c>
      <c r="Q63" s="106">
        <v>-0.1</v>
      </c>
      <c r="R63" s="106">
        <v>0</v>
      </c>
      <c r="S63" s="106">
        <v>-0.1</v>
      </c>
      <c r="T63" s="106">
        <v>-0.1</v>
      </c>
      <c r="U63" s="106">
        <v>-0.1</v>
      </c>
      <c r="V63" s="106">
        <v>-0.1</v>
      </c>
      <c r="W63" s="106">
        <v>-0.1</v>
      </c>
      <c r="X63" s="106">
        <v>-0.1</v>
      </c>
      <c r="Y63" s="106">
        <v>-0.1</v>
      </c>
      <c r="Z63" s="106">
        <v>-0.1</v>
      </c>
      <c r="AA63" s="106">
        <v>-0.1</v>
      </c>
      <c r="AB63" s="106">
        <v>-0.1</v>
      </c>
      <c r="AC63" s="106">
        <v>-0.1</v>
      </c>
      <c r="AD63" s="106">
        <v>-0.1</v>
      </c>
    </row>
    <row r="64" spans="1:30" x14ac:dyDescent="0.25">
      <c r="A64" s="101">
        <v>2500</v>
      </c>
      <c r="B64" s="106">
        <v>-0.1</v>
      </c>
      <c r="C64" s="106">
        <v>-0.05</v>
      </c>
      <c r="D64" s="106">
        <v>-0.1</v>
      </c>
      <c r="E64" s="106">
        <v>-0.1</v>
      </c>
      <c r="F64" s="106">
        <v>-0.1</v>
      </c>
      <c r="G64" s="106">
        <v>-0.1</v>
      </c>
      <c r="H64" s="106">
        <v>-0.1</v>
      </c>
      <c r="I64" s="106">
        <v>-0.1</v>
      </c>
      <c r="J64" s="106">
        <v>-0.1</v>
      </c>
      <c r="K64" s="106">
        <v>-0.1</v>
      </c>
      <c r="L64" s="106">
        <v>-0.1</v>
      </c>
      <c r="M64" s="106">
        <v>-0.1</v>
      </c>
      <c r="N64" s="106">
        <v>-0.1</v>
      </c>
      <c r="O64" s="106">
        <v>-0.1</v>
      </c>
      <c r="P64" s="106">
        <v>-0.1</v>
      </c>
      <c r="Q64" s="106">
        <v>-0.1</v>
      </c>
      <c r="R64" s="106">
        <v>0</v>
      </c>
      <c r="S64" s="106">
        <v>-0.1</v>
      </c>
      <c r="T64" s="106">
        <v>-0.1</v>
      </c>
      <c r="U64" s="106">
        <v>-0.1</v>
      </c>
      <c r="V64" s="106">
        <v>-0.1</v>
      </c>
      <c r="W64" s="106">
        <v>-0.1</v>
      </c>
      <c r="X64" s="106">
        <v>-0.1</v>
      </c>
      <c r="Y64" s="106">
        <v>-0.1</v>
      </c>
      <c r="Z64" s="106">
        <v>-0.1</v>
      </c>
      <c r="AA64" s="106">
        <v>-0.1</v>
      </c>
      <c r="AB64" s="106">
        <v>-0.1</v>
      </c>
      <c r="AC64" s="106">
        <v>-0.1</v>
      </c>
      <c r="AD64" s="106">
        <v>-0.1</v>
      </c>
    </row>
    <row r="66" spans="1:2" x14ac:dyDescent="0.25">
      <c r="A66" t="s">
        <v>508</v>
      </c>
      <c r="B66" s="106">
        <f>1+(INDEX(ImportDiscountTable,VLOOKUP('Entry sheet'!T36,weightband,3),VLOOKUP(CountryCode,'Grid and variables'!O45:Q73,3,FALSE)))</f>
        <v>0.5</v>
      </c>
    </row>
  </sheetData>
  <sortState ref="AG7:AG35">
    <sortCondition ref="AG7:AG35"/>
  </sortState>
  <printOptions gridLines="1"/>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1"/>
  </sheetPr>
  <dimension ref="A1:BJ70"/>
  <sheetViews>
    <sheetView tabSelected="1" topLeftCell="C3" zoomScaleNormal="100" workbookViewId="0">
      <selection activeCell="E16" sqref="E16"/>
    </sheetView>
  </sheetViews>
  <sheetFormatPr defaultRowHeight="12.75" x14ac:dyDescent="0.2"/>
  <cols>
    <col min="1" max="1" width="18.140625" style="12" hidden="1" customWidth="1"/>
    <col min="2" max="2" width="4.85546875" style="12" hidden="1" customWidth="1"/>
    <col min="3" max="7" width="12.7109375" style="12" customWidth="1"/>
    <col min="8" max="8" width="10.7109375" style="12" customWidth="1"/>
    <col min="9" max="12" width="15.7109375" style="12" customWidth="1"/>
    <col min="13" max="13" width="5.7109375" style="12" customWidth="1"/>
    <col min="14" max="14" width="13.42578125" style="12" customWidth="1"/>
    <col min="15" max="15" width="11.85546875" style="12" customWidth="1"/>
    <col min="16" max="16" width="17.5703125" style="12" bestFit="1" customWidth="1"/>
    <col min="17" max="18" width="11.85546875" style="12" hidden="1" customWidth="1"/>
    <col min="19" max="19" width="10.42578125" style="12" hidden="1" customWidth="1"/>
    <col min="20" max="20" width="10.85546875" style="12" hidden="1" customWidth="1"/>
    <col min="21" max="21" width="6" style="12" hidden="1" customWidth="1"/>
    <col min="22" max="22" width="8.7109375" style="12" hidden="1" customWidth="1"/>
    <col min="23" max="23" width="13.140625" style="12" hidden="1" customWidth="1"/>
    <col min="24" max="26" width="5.5703125" style="12" hidden="1" customWidth="1"/>
    <col min="27" max="27" width="16.7109375" style="12" hidden="1" customWidth="1"/>
    <col min="28" max="32" width="9.140625" style="12" hidden="1" customWidth="1"/>
    <col min="33" max="33" width="13.5703125" style="12" hidden="1" customWidth="1"/>
    <col min="34" max="37" width="10.7109375" style="12" hidden="1" customWidth="1"/>
    <col min="38" max="45" width="9.140625" style="12" hidden="1" customWidth="1"/>
    <col min="46" max="46" width="8.140625" style="12" customWidth="1"/>
    <col min="47" max="47" width="4.85546875" style="12" customWidth="1"/>
    <col min="48" max="49" width="9.140625" style="12" customWidth="1"/>
    <col min="50" max="50" width="11.5703125" style="12" customWidth="1"/>
    <col min="51" max="52" width="9.140625" style="12" customWidth="1"/>
    <col min="53" max="53" width="5.7109375" style="12" customWidth="1"/>
    <col min="54" max="54" width="3" style="12" customWidth="1"/>
    <col min="55" max="56" width="4" style="12" customWidth="1"/>
    <col min="57" max="57" width="5.7109375" style="12" customWidth="1"/>
    <col min="58" max="70" width="9.140625" style="12" customWidth="1"/>
    <col min="71" max="71" width="9.140625" style="12"/>
    <col min="72" max="72" width="9.140625" style="12" customWidth="1"/>
    <col min="73" max="16384" width="9.140625" style="12"/>
  </cols>
  <sheetData>
    <row r="1" spans="1:47" hidden="1" x14ac:dyDescent="0.2">
      <c r="E1" s="23" t="s">
        <v>449</v>
      </c>
      <c r="F1" s="23" t="s">
        <v>446</v>
      </c>
      <c r="G1" s="23" t="s">
        <v>448</v>
      </c>
      <c r="H1" s="23" t="s">
        <v>450</v>
      </c>
      <c r="I1" s="23" t="s">
        <v>447</v>
      </c>
      <c r="J1" s="23" t="s">
        <v>451</v>
      </c>
      <c r="K1" s="23" t="s">
        <v>452</v>
      </c>
      <c r="L1" s="23" t="s">
        <v>456</v>
      </c>
      <c r="M1" s="23" t="s">
        <v>457</v>
      </c>
      <c r="O1" s="23" t="s">
        <v>458</v>
      </c>
      <c r="P1" s="23" t="s">
        <v>491</v>
      </c>
      <c r="Q1" s="23" t="s">
        <v>471</v>
      </c>
    </row>
    <row r="2" spans="1:47" hidden="1" x14ac:dyDescent="0.2">
      <c r="E2" s="97">
        <v>2</v>
      </c>
      <c r="F2" s="12" t="str">
        <f>VLOOKUP(E2,CountryCodes,2)</f>
        <v>B</v>
      </c>
      <c r="G2" s="12">
        <f>VLOOKUP(E2,MautandHaz,3)</f>
        <v>0</v>
      </c>
      <c r="H2" s="12">
        <f>VLOOKUP(E2,MautandHaz,4)</f>
        <v>25</v>
      </c>
      <c r="I2" s="99">
        <v>1</v>
      </c>
      <c r="J2" s="26" t="str">
        <f>F2&amp;I2</f>
        <v>B1</v>
      </c>
      <c r="K2" s="62">
        <f>IF(Q2=1,(VLOOKUP(J2,ZoneAllocation,B8+2)),VLOOKUP(J2,ZoneAllocationImport,B8+2))</f>
        <v>37</v>
      </c>
      <c r="L2" s="97">
        <v>2</v>
      </c>
      <c r="M2" s="99">
        <v>1</v>
      </c>
      <c r="N2" s="26"/>
      <c r="O2" s="12">
        <v>1</v>
      </c>
      <c r="P2" s="98">
        <v>2</v>
      </c>
      <c r="Q2" s="98">
        <v>2</v>
      </c>
    </row>
    <row r="3" spans="1:47" s="60" customFormat="1" ht="36" customHeight="1" x14ac:dyDescent="0.25">
      <c r="C3" s="64" t="s">
        <v>563</v>
      </c>
      <c r="D3" s="65"/>
      <c r="E3" s="65"/>
      <c r="F3" s="65"/>
      <c r="G3" s="65"/>
      <c r="H3" s="65"/>
      <c r="L3" s="66"/>
      <c r="M3" s="66"/>
      <c r="N3" s="66"/>
      <c r="O3" s="66"/>
      <c r="P3" s="66"/>
      <c r="Q3" s="66"/>
      <c r="R3" s="66"/>
      <c r="S3" s="66"/>
      <c r="U3" s="67"/>
      <c r="V3" s="67"/>
      <c r="W3" s="67"/>
      <c r="X3" s="67"/>
      <c r="Y3" s="67"/>
      <c r="Z3" s="67"/>
      <c r="AA3" s="67"/>
      <c r="AB3" s="67"/>
      <c r="AC3" s="67"/>
      <c r="AD3" s="67"/>
      <c r="AE3" s="67"/>
      <c r="AF3" s="67"/>
      <c r="AG3" s="67"/>
      <c r="AH3" s="67"/>
      <c r="AI3" s="67"/>
      <c r="AJ3" s="67"/>
      <c r="AK3" s="67"/>
      <c r="AL3" s="67"/>
      <c r="AM3" s="67"/>
      <c r="AN3" s="67"/>
      <c r="AO3" s="67"/>
      <c r="AP3" s="67"/>
      <c r="AQ3" s="67"/>
      <c r="AR3" s="67"/>
      <c r="AS3" s="68"/>
      <c r="AT3" s="68"/>
      <c r="AU3" s="68"/>
    </row>
    <row r="4" spans="1:47" ht="16.5" customHeight="1" thickBot="1" x14ac:dyDescent="0.45">
      <c r="C4" s="69"/>
      <c r="D4" s="70"/>
      <c r="E4" s="70"/>
      <c r="F4" s="70"/>
      <c r="G4" s="70"/>
      <c r="H4" s="70"/>
      <c r="M4" s="71"/>
      <c r="N4" s="71"/>
      <c r="O4" s="71"/>
      <c r="P4" s="71"/>
      <c r="Q4" s="71"/>
      <c r="R4" s="71"/>
      <c r="S4" s="71"/>
      <c r="U4" s="72"/>
      <c r="V4" s="72"/>
      <c r="W4" s="72"/>
      <c r="X4" s="72"/>
      <c r="Y4" s="72"/>
      <c r="Z4" s="72"/>
      <c r="AA4" s="72"/>
      <c r="AB4" s="72"/>
      <c r="AC4" s="72"/>
      <c r="AD4" s="72"/>
      <c r="AE4" s="72"/>
      <c r="AF4" s="72"/>
      <c r="AG4" s="72"/>
      <c r="AH4" s="72"/>
      <c r="AI4" s="72"/>
      <c r="AJ4" s="72"/>
      <c r="AK4" s="72"/>
      <c r="AL4" s="72"/>
      <c r="AM4" s="72"/>
      <c r="AN4" s="72"/>
      <c r="AO4" s="72"/>
      <c r="AP4" s="72"/>
      <c r="AQ4" s="72"/>
      <c r="AR4" s="72"/>
      <c r="AS4" s="73"/>
      <c r="AT4" s="73"/>
      <c r="AU4" s="73"/>
    </row>
    <row r="5" spans="1:47" ht="17.100000000000001" customHeight="1" thickTop="1" thickBot="1" x14ac:dyDescent="0.25">
      <c r="A5" s="23" t="s">
        <v>342</v>
      </c>
      <c r="B5" s="12" t="str">
        <f>LEFT(E5,2)</f>
        <v>CB</v>
      </c>
      <c r="C5" s="74" t="s">
        <v>489</v>
      </c>
      <c r="E5" s="102" t="s">
        <v>197</v>
      </c>
      <c r="F5" s="128"/>
      <c r="G5" s="128"/>
      <c r="H5" s="128"/>
      <c r="I5" s="118" t="s">
        <v>551</v>
      </c>
      <c r="J5" s="119">
        <v>3.4</v>
      </c>
      <c r="M5" s="14"/>
      <c r="N5" s="14"/>
      <c r="O5" s="14"/>
      <c r="P5" s="14"/>
      <c r="Q5" s="14"/>
    </row>
    <row r="6" spans="1:47" ht="9.75" customHeight="1" thickBot="1" x14ac:dyDescent="0.25">
      <c r="C6" s="26"/>
      <c r="F6" s="128"/>
      <c r="G6" s="128"/>
      <c r="H6" s="128"/>
      <c r="I6" s="120"/>
      <c r="J6" s="48"/>
      <c r="M6" s="16"/>
      <c r="N6" s="16"/>
      <c r="O6" s="16"/>
      <c r="P6" s="16"/>
      <c r="Q6" s="16"/>
    </row>
    <row r="7" spans="1:47" ht="18" customHeight="1" thickTop="1" thickBot="1" x14ac:dyDescent="0.25">
      <c r="A7" s="23" t="s">
        <v>343</v>
      </c>
      <c r="B7" s="12" t="str">
        <f>VLOOKUP(B5,'Grid and variables'!I249:J417,2,FALSE)</f>
        <v>CB</v>
      </c>
      <c r="C7" s="75" t="s">
        <v>487</v>
      </c>
      <c r="F7" s="16"/>
      <c r="G7" s="16"/>
      <c r="H7" s="16"/>
      <c r="I7" s="118" t="s">
        <v>552</v>
      </c>
      <c r="J7" s="119">
        <v>8.5</v>
      </c>
      <c r="L7" s="141" t="s">
        <v>554</v>
      </c>
      <c r="M7" s="141"/>
      <c r="N7" s="16"/>
      <c r="O7" s="16"/>
      <c r="P7" s="16"/>
      <c r="Q7" s="16"/>
    </row>
    <row r="8" spans="1:47" ht="15" customHeight="1" thickTop="1" x14ac:dyDescent="0.2">
      <c r="A8" s="23" t="s">
        <v>345</v>
      </c>
      <c r="B8" s="12">
        <f>VLOOKUP(B7,UKZones,2)</f>
        <v>3</v>
      </c>
      <c r="C8" s="26"/>
      <c r="L8" s="141"/>
      <c r="M8" s="141"/>
      <c r="O8" s="16"/>
      <c r="W8" s="23" t="s">
        <v>344</v>
      </c>
      <c r="Z8" s="23" t="s">
        <v>494</v>
      </c>
      <c r="AB8" s="12">
        <v>1</v>
      </c>
      <c r="AC8" s="23" t="s">
        <v>366</v>
      </c>
      <c r="AD8" s="12">
        <v>1</v>
      </c>
      <c r="AF8" s="23" t="s">
        <v>492</v>
      </c>
      <c r="AH8" s="23" t="s">
        <v>470</v>
      </c>
      <c r="AJ8" s="120"/>
    </row>
    <row r="9" spans="1:47" ht="13.5" customHeight="1" x14ac:dyDescent="0.2">
      <c r="C9" s="75" t="s">
        <v>488</v>
      </c>
      <c r="K9" s="48"/>
      <c r="L9" s="141"/>
      <c r="M9" s="141"/>
      <c r="O9" s="16"/>
      <c r="W9" s="23" t="s">
        <v>346</v>
      </c>
      <c r="X9" s="23"/>
      <c r="Y9" s="23"/>
      <c r="Z9" s="23" t="s">
        <v>493</v>
      </c>
      <c r="AA9" s="23"/>
      <c r="AB9" s="12">
        <v>2</v>
      </c>
      <c r="AC9" s="23" t="s">
        <v>364</v>
      </c>
      <c r="AD9" s="12">
        <v>1</v>
      </c>
      <c r="AF9" s="23" t="s">
        <v>347</v>
      </c>
      <c r="AH9" s="23" t="s">
        <v>469</v>
      </c>
      <c r="AJ9" s="121" t="s">
        <v>536</v>
      </c>
    </row>
    <row r="10" spans="1:47" ht="13.5" customHeight="1" x14ac:dyDescent="0.2">
      <c r="C10" s="26"/>
      <c r="E10" s="142" t="str">
        <f>IF(OR(CountryCode="BIH",CountryCode="N",CountryCode="SRB",CountryCode="CH"),"Customs Formalities required - please select customs options below","")</f>
        <v/>
      </c>
      <c r="F10" s="142"/>
      <c r="G10" s="142"/>
      <c r="H10" s="142"/>
      <c r="I10" s="142"/>
      <c r="K10" s="48"/>
      <c r="L10" s="141"/>
      <c r="M10" s="141"/>
      <c r="O10" s="16"/>
      <c r="X10" s="23"/>
      <c r="Y10" s="23"/>
      <c r="Z10" s="23"/>
      <c r="AA10" s="23"/>
      <c r="AB10" s="12">
        <v>3</v>
      </c>
      <c r="AC10" s="23" t="s">
        <v>365</v>
      </c>
      <c r="AD10" s="12">
        <v>1</v>
      </c>
    </row>
    <row r="11" spans="1:47" ht="13.5" customHeight="1" x14ac:dyDescent="0.2">
      <c r="E11" s="142"/>
      <c r="F11" s="142"/>
      <c r="G11" s="142"/>
      <c r="H11" s="142"/>
      <c r="I11" s="142"/>
      <c r="L11" s="129"/>
      <c r="M11" s="129"/>
      <c r="O11" s="16"/>
      <c r="AD11" s="12">
        <v>1</v>
      </c>
    </row>
    <row r="12" spans="1:47" ht="15.75" customHeight="1" x14ac:dyDescent="0.2">
      <c r="C12" s="144" t="s">
        <v>475</v>
      </c>
      <c r="D12" s="144"/>
      <c r="E12" s="144"/>
      <c r="F12" s="144"/>
      <c r="G12" s="144"/>
      <c r="I12" s="145" t="s">
        <v>558</v>
      </c>
      <c r="J12" s="145"/>
      <c r="K12" s="145"/>
      <c r="L12" s="145"/>
      <c r="O12" s="16"/>
    </row>
    <row r="13" spans="1:47" ht="24.95" customHeight="1" x14ac:dyDescent="0.2">
      <c r="C13" s="113" t="s">
        <v>348</v>
      </c>
      <c r="D13" s="113" t="s">
        <v>495</v>
      </c>
      <c r="E13" s="113" t="s">
        <v>473</v>
      </c>
      <c r="F13" s="113" t="s">
        <v>472</v>
      </c>
      <c r="G13" s="114" t="s">
        <v>496</v>
      </c>
      <c r="I13" s="145"/>
      <c r="J13" s="145"/>
      <c r="K13" s="145"/>
      <c r="L13" s="145"/>
      <c r="O13" s="16"/>
    </row>
    <row r="14" spans="1:47" ht="12" customHeight="1" x14ac:dyDescent="0.2">
      <c r="C14" s="59">
        <v>1</v>
      </c>
      <c r="D14" s="59">
        <v>120</v>
      </c>
      <c r="E14" s="59">
        <v>80</v>
      </c>
      <c r="F14" s="59">
        <v>100</v>
      </c>
      <c r="G14" s="59">
        <v>50</v>
      </c>
      <c r="I14" s="120"/>
      <c r="J14" s="120"/>
      <c r="K14" s="120"/>
      <c r="L14" s="132"/>
      <c r="O14" s="16"/>
    </row>
    <row r="15" spans="1:47" ht="12" customHeight="1" x14ac:dyDescent="0.2">
      <c r="C15" s="59"/>
      <c r="D15" s="59"/>
      <c r="E15" s="59"/>
      <c r="F15" s="59"/>
      <c r="G15" s="59"/>
      <c r="I15" s="146" t="s">
        <v>559</v>
      </c>
      <c r="J15" s="147"/>
      <c r="K15" s="147"/>
      <c r="L15" s="148"/>
      <c r="O15" s="16"/>
    </row>
    <row r="16" spans="1:47" ht="12" customHeight="1" x14ac:dyDescent="0.2">
      <c r="C16" s="59"/>
      <c r="D16" s="59"/>
      <c r="E16" s="59"/>
      <c r="F16" s="59"/>
      <c r="G16" s="59"/>
      <c r="I16" s="149"/>
      <c r="J16" s="150"/>
      <c r="K16" s="150"/>
      <c r="L16" s="151"/>
      <c r="O16" s="16"/>
    </row>
    <row r="17" spans="1:28" ht="12" customHeight="1" x14ac:dyDescent="0.2">
      <c r="C17" s="59"/>
      <c r="D17" s="59"/>
      <c r="E17" s="59"/>
      <c r="F17" s="59"/>
      <c r="G17" s="59"/>
      <c r="I17" s="152"/>
      <c r="J17" s="153"/>
      <c r="K17" s="153"/>
      <c r="L17" s="154"/>
      <c r="O17" s="16"/>
    </row>
    <row r="18" spans="1:28" ht="12" customHeight="1" x14ac:dyDescent="0.2">
      <c r="C18" s="59"/>
      <c r="D18" s="59"/>
      <c r="E18" s="59"/>
      <c r="F18" s="59"/>
      <c r="G18" s="59"/>
      <c r="L18" s="76"/>
      <c r="O18" s="16"/>
    </row>
    <row r="19" spans="1:28" ht="12" customHeight="1" x14ac:dyDescent="0.2">
      <c r="C19" s="59"/>
      <c r="D19" s="59"/>
      <c r="E19" s="59"/>
      <c r="F19" s="59"/>
      <c r="G19" s="59"/>
      <c r="I19" s="133" t="s">
        <v>535</v>
      </c>
      <c r="J19" s="133"/>
      <c r="K19" s="133"/>
      <c r="L19" s="133"/>
      <c r="O19" s="16"/>
    </row>
    <row r="20" spans="1:28" ht="12" customHeight="1" thickBot="1" x14ac:dyDescent="0.25">
      <c r="C20" s="96"/>
      <c r="D20" s="96"/>
      <c r="E20" s="96"/>
      <c r="F20" s="96"/>
      <c r="G20" s="96"/>
      <c r="I20" s="133"/>
      <c r="J20" s="133"/>
      <c r="K20" s="133"/>
      <c r="L20" s="133"/>
      <c r="O20" s="16"/>
    </row>
    <row r="21" spans="1:28" ht="13.5" customHeight="1" thickTop="1" x14ac:dyDescent="0.2">
      <c r="C21" s="155" t="s">
        <v>497</v>
      </c>
      <c r="D21" s="156"/>
      <c r="E21" s="159" t="str">
        <f>SUM(C14:C20)&amp;" pcs"</f>
        <v>1 pcs</v>
      </c>
      <c r="F21" s="159" t="str">
        <f>ROUND($S$36/250,2)&amp;" cbm"</f>
        <v>0.96 cbm</v>
      </c>
      <c r="G21" s="159" t="str">
        <f>ROUND($T$36,0)&amp;" kg"</f>
        <v>240 kg</v>
      </c>
      <c r="I21" s="133"/>
      <c r="J21" s="133"/>
      <c r="K21" s="133"/>
      <c r="L21" s="133"/>
      <c r="O21" s="16"/>
    </row>
    <row r="22" spans="1:28" ht="13.5" customHeight="1" x14ac:dyDescent="0.2">
      <c r="C22" s="157" t="s">
        <v>511</v>
      </c>
      <c r="D22" s="158"/>
      <c r="E22" s="160"/>
      <c r="F22" s="160"/>
      <c r="G22" s="160"/>
      <c r="I22" s="133"/>
      <c r="J22" s="133"/>
      <c r="K22" s="133"/>
      <c r="L22" s="133"/>
      <c r="O22" s="16"/>
    </row>
    <row r="23" spans="1:28" ht="13.5" customHeight="1" x14ac:dyDescent="0.2">
      <c r="C23" s="27"/>
      <c r="F23" s="48"/>
      <c r="G23" s="48"/>
      <c r="H23" s="22"/>
      <c r="I23" s="133"/>
      <c r="J23" s="133"/>
      <c r="K23" s="133"/>
      <c r="L23" s="133"/>
      <c r="O23" s="16"/>
    </row>
    <row r="24" spans="1:28" s="51" customFormat="1" ht="17.100000000000001" customHeight="1" x14ac:dyDescent="0.2">
      <c r="A24" s="12"/>
      <c r="C24" s="77" t="s">
        <v>490</v>
      </c>
      <c r="E24" s="48"/>
      <c r="F24" s="48"/>
      <c r="G24" s="48"/>
      <c r="I24" s="53"/>
      <c r="K24" s="61"/>
      <c r="L24" s="122"/>
      <c r="M24" s="122"/>
      <c r="O24" s="16"/>
    </row>
    <row r="25" spans="1:28" s="51" customFormat="1" ht="14.1" customHeight="1" x14ac:dyDescent="0.2">
      <c r="C25" s="52"/>
      <c r="E25" s="143" t="str">
        <f>IF(L2=2,"","Hazardous items - Please call Dachser to advise Class/UN numbers, as there are some restrictions on the type of hazardous cargo that we can carry.")</f>
        <v/>
      </c>
      <c r="F25" s="143"/>
      <c r="G25" s="143"/>
      <c r="I25" s="53" t="s">
        <v>350</v>
      </c>
      <c r="J25" s="54"/>
      <c r="K25" s="55">
        <f>IF(ISERROR(IF(T36&gt;2500,"out of range",IF(U50=1,"out of range",ROUND(T38*AD11,1)))),"",IF(T36&gt;2500,"out of range",IF(U50=1,"out of range",ROUND(T38*AD11,1))))</f>
        <v>79.099999999999994</v>
      </c>
      <c r="L25" s="139" t="str">
        <f>IF(OR(B6="AB",B6="DD",B6="DG",B6="EH",B6="FK",B6="G",B6="G1",B6="G2",B6="G3",B6="G4",B6="G5",B6="G6",B6="G7",B6="G8",B6="G9",B6="GY",B6="HS",B6="IM",B6="IV",B6="JE",B6="KA",B6="KW",B6="KY",B6="ML",B6="PA",B6="PH",B6="TD",B6="ZE"),"Postcode not covered by standard rates, please call Dachser for a spot quote.",IF(ISERROR(B8),"Please enter the first two letters of a valid postcode",""))</f>
        <v/>
      </c>
      <c r="M25" s="140"/>
      <c r="N25" s="122"/>
      <c r="O25" s="16"/>
    </row>
    <row r="26" spans="1:28" s="51" customFormat="1" ht="14.1" customHeight="1" x14ac:dyDescent="0.25">
      <c r="C26" s="52"/>
      <c r="E26" s="143"/>
      <c r="F26" s="143"/>
      <c r="G26" s="143"/>
      <c r="I26" s="53" t="s">
        <v>351</v>
      </c>
      <c r="J26" s="54"/>
      <c r="K26" s="55">
        <f>ROUND(ROUND(IF(ISERROR(K25*J5/100),"",K25*J5/100),2),1)</f>
        <v>2.7</v>
      </c>
      <c r="L26" s="139"/>
      <c r="M26" s="140"/>
      <c r="N26" s="122"/>
    </row>
    <row r="27" spans="1:28" s="51" customFormat="1" ht="14.1" customHeight="1" x14ac:dyDescent="0.25">
      <c r="C27" s="52"/>
      <c r="E27" s="143"/>
      <c r="F27" s="143"/>
      <c r="G27" s="143"/>
      <c r="I27" s="53" t="s">
        <v>553</v>
      </c>
      <c r="J27" s="54"/>
      <c r="K27" s="55">
        <f>ROUND(ROUND(IF(ISERROR(K25*J7/100),"",K25*J7/100),2),1)</f>
        <v>6.7</v>
      </c>
      <c r="L27" s="139"/>
      <c r="M27" s="140"/>
      <c r="N27" s="122"/>
    </row>
    <row r="28" spans="1:28" s="51" customFormat="1" ht="14.1" customHeight="1" x14ac:dyDescent="0.25">
      <c r="C28" s="52"/>
      <c r="E28" s="143"/>
      <c r="F28" s="143"/>
      <c r="G28" s="143"/>
      <c r="H28" s="56"/>
      <c r="I28" s="53" t="s">
        <v>352</v>
      </c>
      <c r="J28" s="54"/>
      <c r="K28" s="55">
        <f>IF(ISERROR(ROUND(K25*Maut,2)),"",ROUND(K25*Maut,2))</f>
        <v>0</v>
      </c>
      <c r="L28" s="139"/>
      <c r="M28" s="140"/>
      <c r="N28" s="122"/>
      <c r="Q28" s="78"/>
      <c r="R28" s="92" t="s">
        <v>500</v>
      </c>
      <c r="S28" s="92" t="s">
        <v>501</v>
      </c>
      <c r="T28" s="92" t="s">
        <v>502</v>
      </c>
      <c r="W28" s="53" t="s">
        <v>504</v>
      </c>
    </row>
    <row r="29" spans="1:28" s="51" customFormat="1" ht="14.1" customHeight="1" x14ac:dyDescent="0.25">
      <c r="F29" s="48"/>
      <c r="G29" s="48"/>
      <c r="I29" s="53" t="s">
        <v>353</v>
      </c>
      <c r="J29" s="54"/>
      <c r="K29" s="55">
        <f>IF(K25="","",IF(K25="out of range","",IF(L2=1,HazSurcharge,0)))</f>
        <v>0</v>
      </c>
      <c r="L29" s="134" t="str">
        <f>+IF($U$51=1,"Please contact Dachser to check price if applicable, as sizes and/or weight may exceed criteria.","")</f>
        <v/>
      </c>
      <c r="M29" s="135"/>
      <c r="N29" s="79"/>
      <c r="O29" s="79"/>
      <c r="P29" s="79"/>
      <c r="Q29" s="79">
        <v>1</v>
      </c>
      <c r="R29" s="93">
        <f t="shared" ref="R29:R34" si="0">G14*C14</f>
        <v>50</v>
      </c>
      <c r="S29" s="93">
        <f t="shared" ref="S29:S34" si="1">SUM(C14*D14*E14*F14/1000000)*250</f>
        <v>240</v>
      </c>
      <c r="T29" s="93"/>
      <c r="W29" s="80">
        <v>1</v>
      </c>
      <c r="X29" s="80">
        <v>50</v>
      </c>
      <c r="Y29" s="81">
        <v>1</v>
      </c>
      <c r="Z29" s="82"/>
      <c r="AA29" s="53" t="s">
        <v>455</v>
      </c>
    </row>
    <row r="30" spans="1:28" s="51" customFormat="1" ht="14.1" customHeight="1" x14ac:dyDescent="0.25">
      <c r="E30" s="143" t="str">
        <f>IF(OR(CountryCode="BIH",CountryCode="N",CountryCode="SRB",CountryCode="CH"),"Customs Formalities required
Please select customs options","")</f>
        <v/>
      </c>
      <c r="F30" s="143"/>
      <c r="G30" s="143"/>
      <c r="I30" s="53" t="s">
        <v>498</v>
      </c>
      <c r="J30" s="54"/>
      <c r="K30" s="55">
        <f>IF(K25="","",IF(K25="out of range","",IF(M2=1,0,25)))</f>
        <v>0</v>
      </c>
      <c r="L30" s="134"/>
      <c r="M30" s="135"/>
      <c r="N30" s="79"/>
      <c r="O30" s="79"/>
      <c r="P30" s="79"/>
      <c r="Q30" s="79">
        <v>2</v>
      </c>
      <c r="R30" s="93">
        <f t="shared" si="0"/>
        <v>0</v>
      </c>
      <c r="S30" s="93">
        <f t="shared" si="1"/>
        <v>0</v>
      </c>
      <c r="T30" s="93"/>
      <c r="W30" s="83">
        <f>X29+0.00001</f>
        <v>50.000010000000003</v>
      </c>
      <c r="X30" s="83">
        <v>100</v>
      </c>
      <c r="Y30" s="84">
        <v>2</v>
      </c>
      <c r="Z30" s="82"/>
      <c r="AA30" s="85">
        <v>7.9000000000000001E-2</v>
      </c>
    </row>
    <row r="31" spans="1:28" s="51" customFormat="1" ht="14.1" customHeight="1" x14ac:dyDescent="0.25">
      <c r="E31" s="143"/>
      <c r="F31" s="143"/>
      <c r="G31" s="143"/>
      <c r="I31" s="53" t="s">
        <v>354</v>
      </c>
      <c r="J31" s="54"/>
      <c r="K31" s="55">
        <f>IF(K25="","",IF(K25="out of range","",IF(P2=1,VLOOKUP(J2,Documentation,2,FALSE),0)))</f>
        <v>0</v>
      </c>
      <c r="L31" s="134"/>
      <c r="M31" s="135"/>
      <c r="N31" s="79"/>
      <c r="O31" s="79"/>
      <c r="P31" s="79"/>
      <c r="Q31" s="79">
        <v>3</v>
      </c>
      <c r="R31" s="93">
        <f t="shared" si="0"/>
        <v>0</v>
      </c>
      <c r="S31" s="93">
        <f t="shared" si="1"/>
        <v>0</v>
      </c>
      <c r="T31" s="93"/>
      <c r="W31" s="83">
        <f t="shared" ref="W31:W42" si="2">X30+0.00001</f>
        <v>100.00001</v>
      </c>
      <c r="X31" s="83">
        <v>150</v>
      </c>
      <c r="Y31" s="84">
        <v>3</v>
      </c>
      <c r="Z31" s="82"/>
      <c r="AA31" s="82"/>
    </row>
    <row r="32" spans="1:28" s="51" customFormat="1" ht="14.1" customHeight="1" x14ac:dyDescent="0.2">
      <c r="E32" s="48"/>
      <c r="F32" s="48"/>
      <c r="G32" s="48"/>
      <c r="I32" s="49" t="s">
        <v>507</v>
      </c>
      <c r="J32" s="50"/>
      <c r="K32" s="127">
        <f>IF(K25="out of range","",SUM(K25:K31))</f>
        <v>88.5</v>
      </c>
      <c r="L32" s="134"/>
      <c r="M32" s="135"/>
      <c r="N32" s="79"/>
      <c r="O32" s="79"/>
      <c r="P32" s="79"/>
      <c r="Q32" s="79">
        <v>4</v>
      </c>
      <c r="R32" s="93">
        <f t="shared" si="0"/>
        <v>0</v>
      </c>
      <c r="S32" s="93">
        <f t="shared" si="1"/>
        <v>0</v>
      </c>
      <c r="T32" s="93"/>
      <c r="W32" s="83">
        <f t="shared" si="2"/>
        <v>150.00001</v>
      </c>
      <c r="X32" s="83">
        <v>200</v>
      </c>
      <c r="Y32" s="81">
        <v>4</v>
      </c>
      <c r="Z32" s="82"/>
      <c r="AA32" s="86" t="s">
        <v>454</v>
      </c>
      <c r="AB32" s="51" t="str">
        <f>VLOOKUP(J2,ZoneAllocation,12) &amp;" postcodes  " &amp;  VLOOKUP(J2,ZoneAllocation,2)</f>
        <v>Belgium postcodes  10 - 49, 70 - 99</v>
      </c>
    </row>
    <row r="33" spans="3:62" ht="14.25" x14ac:dyDescent="0.2">
      <c r="E33" s="57"/>
      <c r="F33" s="57"/>
      <c r="G33" s="57"/>
      <c r="N33" s="16"/>
      <c r="O33" s="16"/>
      <c r="P33" s="16"/>
      <c r="Q33" s="79">
        <v>5</v>
      </c>
      <c r="R33" s="94">
        <f t="shared" si="0"/>
        <v>0</v>
      </c>
      <c r="S33" s="94">
        <f t="shared" si="1"/>
        <v>0</v>
      </c>
      <c r="T33" s="93"/>
      <c r="U33" s="51"/>
      <c r="W33" s="18">
        <f t="shared" si="2"/>
        <v>200.00001</v>
      </c>
      <c r="X33" s="18">
        <v>250</v>
      </c>
      <c r="Y33" s="87">
        <v>5</v>
      </c>
      <c r="Z33" s="19"/>
    </row>
    <row r="34" spans="3:62" ht="9.9499999999999993" customHeight="1" x14ac:dyDescent="0.2">
      <c r="J34" s="20"/>
      <c r="Q34" s="79">
        <v>6</v>
      </c>
      <c r="R34" s="94">
        <f t="shared" si="0"/>
        <v>0</v>
      </c>
      <c r="S34" s="94">
        <f t="shared" si="1"/>
        <v>0</v>
      </c>
      <c r="T34" s="93"/>
      <c r="U34" s="51"/>
      <c r="W34" s="18">
        <f t="shared" si="2"/>
        <v>250.00001</v>
      </c>
      <c r="X34" s="18">
        <v>300</v>
      </c>
      <c r="Y34" s="87">
        <v>6</v>
      </c>
      <c r="Z34" s="19"/>
      <c r="AA34" s="89"/>
      <c r="AB34" s="89"/>
    </row>
    <row r="35" spans="3:62" ht="18" customHeight="1" x14ac:dyDescent="0.2">
      <c r="C35" s="138" t="s">
        <v>555</v>
      </c>
      <c r="D35" s="138"/>
      <c r="E35" s="138"/>
      <c r="F35" s="138"/>
      <c r="G35" s="138"/>
      <c r="H35" s="138"/>
      <c r="I35" s="138"/>
      <c r="J35" s="138"/>
      <c r="K35" s="138"/>
      <c r="L35" s="138"/>
      <c r="M35" s="138"/>
      <c r="N35" s="23"/>
      <c r="O35" s="23"/>
      <c r="P35" s="23"/>
      <c r="Q35" s="79">
        <v>7</v>
      </c>
      <c r="R35" s="94">
        <f t="shared" ref="R35" si="3">G20*C20</f>
        <v>0</v>
      </c>
      <c r="S35" s="94">
        <f t="shared" ref="S35" si="4">SUM(C20*D20*E20*F20/1000000)*250</f>
        <v>0</v>
      </c>
      <c r="T35" s="93"/>
      <c r="W35" s="18">
        <f t="shared" si="2"/>
        <v>300.00000999999997</v>
      </c>
      <c r="X35" s="18">
        <v>400</v>
      </c>
      <c r="Y35" s="88">
        <v>7</v>
      </c>
      <c r="Z35" s="19"/>
      <c r="AA35" s="63"/>
      <c r="AB35" s="63"/>
    </row>
    <row r="36" spans="3:62" ht="39.75" customHeight="1" x14ac:dyDescent="0.2">
      <c r="C36" s="137" t="s">
        <v>560</v>
      </c>
      <c r="D36" s="137"/>
      <c r="E36" s="137"/>
      <c r="F36" s="137"/>
      <c r="G36" s="137"/>
      <c r="H36" s="137"/>
      <c r="I36" s="137"/>
      <c r="J36" s="137"/>
      <c r="K36" s="137"/>
      <c r="L36" s="137"/>
      <c r="M36" s="137"/>
      <c r="N36" s="23"/>
      <c r="O36" s="23"/>
      <c r="P36" s="23"/>
      <c r="Q36" s="95" t="s">
        <v>503</v>
      </c>
      <c r="R36" s="94">
        <f>SUM(R29:R35)</f>
        <v>50</v>
      </c>
      <c r="S36" s="94">
        <f>SUM(S29:S35)</f>
        <v>240</v>
      </c>
      <c r="T36" s="94">
        <f>MAX(R36:S36)</f>
        <v>240</v>
      </c>
      <c r="W36" s="18">
        <f>X35+0.00001</f>
        <v>400.00000999999997</v>
      </c>
      <c r="X36" s="18">
        <v>500</v>
      </c>
      <c r="Y36" s="87">
        <v>8</v>
      </c>
      <c r="Z36" s="19"/>
      <c r="AA36" s="19"/>
      <c r="AY36" s="21"/>
      <c r="AZ36" s="21"/>
    </row>
    <row r="37" spans="3:62" ht="48.75" customHeight="1" x14ac:dyDescent="0.2">
      <c r="C37" s="136" t="s">
        <v>561</v>
      </c>
      <c r="D37" s="136"/>
      <c r="E37" s="136"/>
      <c r="F37" s="136"/>
      <c r="G37" s="136"/>
      <c r="H37" s="136"/>
      <c r="I37" s="136"/>
      <c r="J37" s="136"/>
      <c r="K37" s="136"/>
      <c r="L37" s="136"/>
      <c r="M37" s="136"/>
      <c r="N37" s="23"/>
      <c r="O37" s="23"/>
      <c r="P37" s="23"/>
      <c r="Q37" s="23"/>
      <c r="W37" s="18">
        <f>X36+0.00001</f>
        <v>500.00000999999997</v>
      </c>
      <c r="X37" s="18">
        <v>600</v>
      </c>
      <c r="Y37" s="87">
        <v>9</v>
      </c>
      <c r="Z37" s="19"/>
      <c r="AA37" s="19"/>
      <c r="AY37" s="21"/>
      <c r="AZ37" s="21"/>
    </row>
    <row r="38" spans="3:62" ht="14.25" customHeight="1" x14ac:dyDescent="0.2">
      <c r="K38" s="23"/>
      <c r="L38" s="23"/>
      <c r="M38" s="23"/>
      <c r="N38" s="23"/>
      <c r="O38" s="23"/>
      <c r="P38" s="23"/>
      <c r="Q38" s="23"/>
      <c r="S38" s="23" t="s">
        <v>505</v>
      </c>
      <c r="T38" s="94">
        <f>INDEX(TariffTable,VLOOKUP(T36,weightband,3),K2)*IF(ImpExp=1,Exportdiscount,ImportDiscount)</f>
        <v>79.05</v>
      </c>
      <c r="W38" s="18">
        <f t="shared" si="2"/>
        <v>600.00000999999997</v>
      </c>
      <c r="X38" s="18">
        <v>700</v>
      </c>
      <c r="Y38" s="88">
        <v>10</v>
      </c>
      <c r="Z38" s="19"/>
      <c r="AY38" s="21"/>
      <c r="AZ38" s="21"/>
    </row>
    <row r="39" spans="3:62" ht="14.25" x14ac:dyDescent="0.2">
      <c r="K39" s="23"/>
      <c r="L39" s="23"/>
      <c r="M39" s="23"/>
      <c r="N39" s="23"/>
      <c r="O39" s="23"/>
      <c r="P39" s="23"/>
      <c r="Q39" s="23"/>
      <c r="W39" s="18">
        <f>X38+0.00001</f>
        <v>700.00000999999997</v>
      </c>
      <c r="X39" s="18">
        <v>800</v>
      </c>
      <c r="Y39" s="87">
        <v>11</v>
      </c>
      <c r="Z39" s="19"/>
      <c r="AY39" s="21"/>
      <c r="AZ39" s="21"/>
      <c r="BA39" s="21"/>
      <c r="BB39" s="21"/>
    </row>
    <row r="40" spans="3:62" ht="14.25" x14ac:dyDescent="0.2">
      <c r="N40" s="13"/>
      <c r="O40" s="13"/>
      <c r="P40" s="13"/>
      <c r="Q40" s="23"/>
      <c r="W40" s="18">
        <f t="shared" si="2"/>
        <v>800.00000999999997</v>
      </c>
      <c r="X40" s="18">
        <v>900</v>
      </c>
      <c r="Y40" s="87">
        <v>12</v>
      </c>
      <c r="Z40" s="19"/>
      <c r="AU40" s="26"/>
      <c r="AY40" s="21"/>
      <c r="AZ40" s="21"/>
      <c r="BA40" s="21"/>
      <c r="BB40" s="21"/>
      <c r="BC40" s="26"/>
    </row>
    <row r="41" spans="3:62" ht="15" x14ac:dyDescent="0.25">
      <c r="N41" s="15"/>
      <c r="Q41" s="24" t="s">
        <v>453</v>
      </c>
      <c r="W41" s="18">
        <f t="shared" si="2"/>
        <v>900.00000999999997</v>
      </c>
      <c r="X41" s="18">
        <v>1000</v>
      </c>
      <c r="Y41" s="88">
        <v>13</v>
      </c>
      <c r="Z41" s="19"/>
      <c r="AU41" s="26"/>
      <c r="AY41" s="21"/>
      <c r="AZ41" s="21"/>
      <c r="BA41" s="21"/>
      <c r="BB41" s="21"/>
      <c r="BC41" s="26"/>
    </row>
    <row r="42" spans="3:62" ht="14.25" x14ac:dyDescent="0.2">
      <c r="N42" s="15"/>
      <c r="Q42" s="25">
        <f t="shared" ref="Q42:Q48" si="5">D14*E14</f>
        <v>9600</v>
      </c>
      <c r="R42" s="21">
        <f t="shared" ref="R42:R48" si="6">+D14*E14</f>
        <v>9600</v>
      </c>
      <c r="S42" s="21">
        <f t="shared" ref="S42:T48" si="7">+F14</f>
        <v>100</v>
      </c>
      <c r="T42" s="21">
        <f t="shared" si="7"/>
        <v>50</v>
      </c>
      <c r="W42" s="18">
        <f t="shared" si="2"/>
        <v>1000.00001</v>
      </c>
      <c r="X42" s="18">
        <v>1100</v>
      </c>
      <c r="Y42" s="87">
        <v>14</v>
      </c>
      <c r="Z42" s="19"/>
      <c r="AA42" s="19"/>
      <c r="AU42" s="26"/>
      <c r="AV42" s="21"/>
      <c r="AW42" s="21"/>
      <c r="AX42" s="21"/>
      <c r="AY42" s="21"/>
      <c r="AZ42" s="21"/>
      <c r="BA42" s="21"/>
      <c r="BB42" s="21"/>
      <c r="BC42" s="26"/>
    </row>
    <row r="43" spans="3:62" ht="14.25" x14ac:dyDescent="0.2">
      <c r="Q43" s="25">
        <f t="shared" si="5"/>
        <v>0</v>
      </c>
      <c r="R43" s="21">
        <f t="shared" si="6"/>
        <v>0</v>
      </c>
      <c r="S43" s="21">
        <f t="shared" si="7"/>
        <v>0</v>
      </c>
      <c r="T43" s="21">
        <f t="shared" si="7"/>
        <v>0</v>
      </c>
      <c r="W43" s="18">
        <f t="shared" ref="W43:W55" si="8">X42+0.00001</f>
        <v>1100.00001</v>
      </c>
      <c r="X43" s="18">
        <v>1200</v>
      </c>
      <c r="Y43" s="87">
        <v>15</v>
      </c>
      <c r="Z43" s="19"/>
      <c r="AA43" s="19"/>
      <c r="AU43" s="26"/>
      <c r="AV43" s="21"/>
      <c r="AW43" s="21"/>
      <c r="AX43" s="21"/>
      <c r="AY43" s="21"/>
      <c r="AZ43" s="21"/>
      <c r="BA43" s="21"/>
      <c r="BB43" s="21"/>
      <c r="BC43" s="26"/>
    </row>
    <row r="44" spans="3:62" ht="14.25" x14ac:dyDescent="0.2">
      <c r="G44" s="23"/>
      <c r="Q44" s="25">
        <f t="shared" si="5"/>
        <v>0</v>
      </c>
      <c r="R44" s="21">
        <f t="shared" si="6"/>
        <v>0</v>
      </c>
      <c r="S44" s="21">
        <f t="shared" si="7"/>
        <v>0</v>
      </c>
      <c r="T44" s="21">
        <f t="shared" si="7"/>
        <v>0</v>
      </c>
      <c r="W44" s="18">
        <f t="shared" si="8"/>
        <v>1200.00001</v>
      </c>
      <c r="X44" s="18">
        <v>1300</v>
      </c>
      <c r="Y44" s="88">
        <v>16</v>
      </c>
      <c r="AG44" s="19"/>
      <c r="AH44" s="19"/>
      <c r="BB44" s="26"/>
      <c r="BC44" s="21"/>
      <c r="BD44" s="21"/>
      <c r="BE44" s="21"/>
      <c r="BF44" s="21"/>
      <c r="BG44" s="21"/>
      <c r="BH44" s="21"/>
      <c r="BI44" s="21"/>
      <c r="BJ44" s="26"/>
    </row>
    <row r="45" spans="3:62" ht="14.25" x14ac:dyDescent="0.2">
      <c r="C45" s="17"/>
      <c r="D45" s="47"/>
      <c r="E45" s="58"/>
      <c r="Q45" s="25">
        <f t="shared" si="5"/>
        <v>0</v>
      </c>
      <c r="R45" s="21">
        <f t="shared" si="6"/>
        <v>0</v>
      </c>
      <c r="S45" s="21">
        <f t="shared" si="7"/>
        <v>0</v>
      </c>
      <c r="T45" s="21">
        <f t="shared" si="7"/>
        <v>0</v>
      </c>
      <c r="W45" s="18">
        <f t="shared" si="8"/>
        <v>1300.00001</v>
      </c>
      <c r="X45" s="18">
        <v>1400</v>
      </c>
      <c r="Y45" s="87">
        <v>17</v>
      </c>
      <c r="AG45" s="19"/>
      <c r="AH45" s="19"/>
      <c r="BB45" s="26"/>
      <c r="BC45" s="21"/>
      <c r="BD45" s="21"/>
      <c r="BE45" s="21"/>
      <c r="BF45" s="21"/>
      <c r="BG45" s="21"/>
      <c r="BH45" s="21"/>
      <c r="BI45" s="21"/>
      <c r="BJ45" s="26"/>
    </row>
    <row r="46" spans="3:62" ht="14.25" x14ac:dyDescent="0.2">
      <c r="C46" s="58"/>
      <c r="D46" s="58"/>
      <c r="E46" s="58"/>
      <c r="F46" s="58"/>
      <c r="Q46" s="25">
        <f t="shared" si="5"/>
        <v>0</v>
      </c>
      <c r="R46" s="21">
        <f t="shared" si="6"/>
        <v>0</v>
      </c>
      <c r="S46" s="21">
        <f t="shared" si="7"/>
        <v>0</v>
      </c>
      <c r="T46" s="21">
        <f t="shared" si="7"/>
        <v>0</v>
      </c>
      <c r="W46" s="18">
        <f t="shared" si="8"/>
        <v>1400.00001</v>
      </c>
      <c r="X46" s="18">
        <v>1500</v>
      </c>
      <c r="Y46" s="87">
        <v>18</v>
      </c>
      <c r="AS46" s="26"/>
      <c r="AT46" s="21"/>
      <c r="AU46" s="21"/>
      <c r="AV46" s="21"/>
      <c r="AW46" s="21"/>
      <c r="AX46" s="21"/>
      <c r="AY46" s="21"/>
      <c r="AZ46" s="21"/>
      <c r="BA46" s="26"/>
    </row>
    <row r="47" spans="3:62" ht="14.25" x14ac:dyDescent="0.2">
      <c r="C47" s="27"/>
      <c r="D47" s="28"/>
      <c r="E47" s="22"/>
      <c r="Q47" s="25">
        <f t="shared" si="5"/>
        <v>0</v>
      </c>
      <c r="R47" s="21">
        <f t="shared" si="6"/>
        <v>0</v>
      </c>
      <c r="S47" s="21">
        <f t="shared" si="7"/>
        <v>0</v>
      </c>
      <c r="T47" s="21">
        <f t="shared" si="7"/>
        <v>0</v>
      </c>
      <c r="W47" s="18">
        <f t="shared" si="8"/>
        <v>1500.00001</v>
      </c>
      <c r="X47" s="18">
        <v>1600</v>
      </c>
      <c r="Y47" s="88">
        <v>19</v>
      </c>
      <c r="AS47" s="26"/>
      <c r="AT47" s="21"/>
      <c r="AU47" s="21"/>
      <c r="AV47" s="21"/>
      <c r="AW47" s="21"/>
      <c r="AX47" s="21"/>
      <c r="AY47" s="21"/>
      <c r="AZ47" s="21"/>
      <c r="BA47" s="26"/>
    </row>
    <row r="48" spans="3:62" ht="14.25" x14ac:dyDescent="0.2">
      <c r="Q48" s="25">
        <f t="shared" si="5"/>
        <v>0</v>
      </c>
      <c r="R48" s="21">
        <f t="shared" si="6"/>
        <v>0</v>
      </c>
      <c r="S48" s="21">
        <f t="shared" si="7"/>
        <v>0</v>
      </c>
      <c r="T48" s="21">
        <f t="shared" si="7"/>
        <v>0</v>
      </c>
      <c r="W48" s="18">
        <f t="shared" si="8"/>
        <v>1600.00001</v>
      </c>
      <c r="X48" s="18">
        <v>1700</v>
      </c>
      <c r="Y48" s="87">
        <v>20</v>
      </c>
      <c r="AT48" s="21"/>
      <c r="AU48" s="21"/>
      <c r="AV48" s="21"/>
      <c r="AW48" s="21"/>
      <c r="AX48" s="21"/>
      <c r="AY48" s="21"/>
      <c r="AZ48" s="21"/>
    </row>
    <row r="49" spans="7:52" ht="14.25" x14ac:dyDescent="0.2">
      <c r="Q49" s="25"/>
      <c r="R49" s="21"/>
      <c r="S49" s="21"/>
      <c r="T49" s="21"/>
      <c r="W49" s="18">
        <f t="shared" si="8"/>
        <v>1700.00001</v>
      </c>
      <c r="X49" s="18">
        <v>1800</v>
      </c>
      <c r="Y49" s="87">
        <v>21</v>
      </c>
      <c r="AT49" s="21"/>
      <c r="AU49" s="21"/>
      <c r="AV49" s="21"/>
      <c r="AW49" s="21"/>
      <c r="AX49" s="21"/>
      <c r="AY49" s="21"/>
      <c r="AZ49" s="21"/>
    </row>
    <row r="50" spans="7:52" ht="15" customHeight="1" x14ac:dyDescent="0.2">
      <c r="G50" s="21"/>
      <c r="Q50" s="21">
        <f>IF(SUM(Q42:Q48)/SUM(C14:C20)&gt;12000,1,IF(MAX(D14:D20)&gt;120,1,0))</f>
        <v>0</v>
      </c>
      <c r="R50" s="21">
        <f>IF(SUM(R42:R48)/SUM(C14:C20)&gt;12000,1,IF(MAX(E14:E20)&gt;120,1,0))</f>
        <v>0</v>
      </c>
      <c r="S50" s="21">
        <f>IF(SUM(S42:S48)/SUM(C14:C20)&gt;200,1,0)</f>
        <v>0</v>
      </c>
      <c r="T50" s="21">
        <f>+IF(SUM(T42:T48)/SUM(C14:C20)&gt;1000,1,0)</f>
        <v>0</v>
      </c>
      <c r="U50" s="12">
        <v>0</v>
      </c>
      <c r="W50" s="18">
        <f t="shared" si="8"/>
        <v>1800.00001</v>
      </c>
      <c r="X50" s="18">
        <v>1900</v>
      </c>
      <c r="Y50" s="88">
        <v>22</v>
      </c>
      <c r="AT50" s="21"/>
      <c r="AU50" s="21"/>
      <c r="AV50" s="21"/>
      <c r="AW50" s="21"/>
      <c r="AX50" s="21"/>
      <c r="AY50" s="21"/>
      <c r="AZ50" s="21"/>
    </row>
    <row r="51" spans="7:52" ht="14.25" x14ac:dyDescent="0.2">
      <c r="U51" s="12">
        <f>+MAX(Q50:T50)</f>
        <v>0</v>
      </c>
      <c r="W51" s="18">
        <f t="shared" si="8"/>
        <v>1900.00001</v>
      </c>
      <c r="X51" s="18">
        <v>2000</v>
      </c>
      <c r="Y51" s="87">
        <v>23</v>
      </c>
      <c r="AT51" s="21"/>
      <c r="AU51" s="21"/>
      <c r="AV51" s="21"/>
      <c r="AW51" s="21"/>
      <c r="AX51" s="21"/>
      <c r="AY51" s="21"/>
      <c r="AZ51" s="21"/>
    </row>
    <row r="52" spans="7:52" ht="14.25" x14ac:dyDescent="0.2">
      <c r="W52" s="18">
        <f t="shared" si="8"/>
        <v>2000.00001</v>
      </c>
      <c r="X52" s="18">
        <v>2100</v>
      </c>
      <c r="Y52" s="87">
        <v>24</v>
      </c>
      <c r="AT52" s="21"/>
      <c r="AU52" s="21"/>
      <c r="AV52" s="21"/>
      <c r="AW52" s="21"/>
      <c r="AX52" s="21"/>
      <c r="AY52" s="21"/>
      <c r="AZ52" s="21"/>
    </row>
    <row r="53" spans="7:52" ht="15" customHeight="1" x14ac:dyDescent="0.2">
      <c r="W53" s="18">
        <f t="shared" si="8"/>
        <v>2100.0000100000002</v>
      </c>
      <c r="X53" s="18">
        <v>2200</v>
      </c>
      <c r="Y53" s="88">
        <v>25</v>
      </c>
      <c r="AT53" s="21"/>
      <c r="AU53" s="21"/>
      <c r="AV53" s="21"/>
      <c r="AW53" s="21"/>
      <c r="AX53" s="21"/>
      <c r="AY53" s="21"/>
      <c r="AZ53" s="21"/>
    </row>
    <row r="54" spans="7:52" ht="14.25" x14ac:dyDescent="0.2">
      <c r="W54" s="18">
        <f t="shared" si="8"/>
        <v>2200.0000100000002</v>
      </c>
      <c r="X54" s="18">
        <v>2300</v>
      </c>
      <c r="Y54" s="87">
        <v>26</v>
      </c>
      <c r="AT54" s="21"/>
      <c r="AU54" s="21"/>
      <c r="AV54" s="21"/>
      <c r="AW54" s="21"/>
      <c r="AX54" s="21"/>
      <c r="AY54" s="21"/>
      <c r="AZ54" s="21"/>
    </row>
    <row r="55" spans="7:52" ht="14.25" x14ac:dyDescent="0.2">
      <c r="W55" s="18">
        <f t="shared" si="8"/>
        <v>2300.0000100000002</v>
      </c>
      <c r="X55" s="18">
        <v>2400</v>
      </c>
      <c r="Y55" s="87">
        <v>27</v>
      </c>
      <c r="Z55" s="19"/>
      <c r="AA55" s="19"/>
    </row>
    <row r="56" spans="7:52" ht="14.25" x14ac:dyDescent="0.2">
      <c r="W56" s="18">
        <f t="shared" ref="W56" si="9">X55+0.00001</f>
        <v>2400.0000100000002</v>
      </c>
      <c r="X56" s="18">
        <v>2500</v>
      </c>
      <c r="Y56" s="87">
        <v>28</v>
      </c>
      <c r="Z56" s="19"/>
      <c r="AA56" s="19"/>
    </row>
    <row r="70" spans="1:1" x14ac:dyDescent="0.2">
      <c r="A70" s="23"/>
    </row>
  </sheetData>
  <sheetProtection selectLockedCells="1"/>
  <customSheetViews>
    <customSheetView guid="{8B231003-8976-4A66-9446-324C07F08074}" scale="90" showFormulas="1" fitToPage="1" hiddenColumns="1">
      <selection activeCell="R19" sqref="R19"/>
      <pageMargins left="0.70866141732283472" right="0.70866141732283472" top="0.74803149606299213" bottom="0.74803149606299213" header="0.31496062992125984" footer="0.31496062992125984"/>
      <pageSetup paperSize="9" orientation="landscape" r:id="rId1"/>
    </customSheetView>
  </customSheetViews>
  <mergeCells count="18">
    <mergeCell ref="L7:M10"/>
    <mergeCell ref="E10:I11"/>
    <mergeCell ref="E25:G28"/>
    <mergeCell ref="E30:G31"/>
    <mergeCell ref="C12:G12"/>
    <mergeCell ref="I12:L13"/>
    <mergeCell ref="I15:L17"/>
    <mergeCell ref="C21:D21"/>
    <mergeCell ref="C22:D22"/>
    <mergeCell ref="E21:E22"/>
    <mergeCell ref="F21:F22"/>
    <mergeCell ref="G21:G22"/>
    <mergeCell ref="I19:L23"/>
    <mergeCell ref="L29:M32"/>
    <mergeCell ref="C37:M37"/>
    <mergeCell ref="C36:M36"/>
    <mergeCell ref="C35:M35"/>
    <mergeCell ref="L25:M28"/>
  </mergeCells>
  <pageMargins left="0.19685039370078741" right="0.19685039370078741" top="0.19685039370078741" bottom="0.19685039370078741" header="0.31496062992125984" footer="0.31496062992125984"/>
  <pageSetup paperSize="9"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locked="0" defaultSize="0" autoLine="0" autoPict="0">
                <anchor moveWithCells="1">
                  <from>
                    <xdr:col>3</xdr:col>
                    <xdr:colOff>828675</xdr:colOff>
                    <xdr:row>7</xdr:row>
                    <xdr:rowOff>161925</xdr:rowOff>
                  </from>
                  <to>
                    <xdr:col>11</xdr:col>
                    <xdr:colOff>180975</xdr:colOff>
                    <xdr:row>9</xdr:row>
                    <xdr:rowOff>66675</xdr:rowOff>
                  </to>
                </anchor>
              </controlPr>
            </control>
          </mc:Choice>
        </mc:AlternateContent>
        <mc:AlternateContent xmlns:mc="http://schemas.openxmlformats.org/markup-compatibility/2006">
          <mc:Choice Requires="x14">
            <control shapeId="1026" r:id="rId6" name="Drop Down 2">
              <controlPr locked="0" defaultSize="0" autoLine="0" autoPict="0">
                <anchor moveWithCells="1">
                  <from>
                    <xdr:col>3</xdr:col>
                    <xdr:colOff>838200</xdr:colOff>
                    <xdr:row>6</xdr:row>
                    <xdr:rowOff>19050</xdr:rowOff>
                  </from>
                  <to>
                    <xdr:col>5</xdr:col>
                    <xdr:colOff>485775</xdr:colOff>
                    <xdr:row>7</xdr:row>
                    <xdr:rowOff>9525</xdr:rowOff>
                  </to>
                </anchor>
              </controlPr>
            </control>
          </mc:Choice>
        </mc:AlternateContent>
        <mc:AlternateContent xmlns:mc="http://schemas.openxmlformats.org/markup-compatibility/2006">
          <mc:Choice Requires="x14">
            <control shapeId="1027" r:id="rId7" name="List Box 3">
              <controlPr locked="0" defaultSize="0" autoLine="0" autoPict="0">
                <anchor moveWithCells="1">
                  <from>
                    <xdr:col>2</xdr:col>
                    <xdr:colOff>19050</xdr:colOff>
                    <xdr:row>24</xdr:row>
                    <xdr:rowOff>123825</xdr:rowOff>
                  </from>
                  <to>
                    <xdr:col>3</xdr:col>
                    <xdr:colOff>723900</xdr:colOff>
                    <xdr:row>26</xdr:row>
                    <xdr:rowOff>66675</xdr:rowOff>
                  </to>
                </anchor>
              </controlPr>
            </control>
          </mc:Choice>
        </mc:AlternateContent>
        <mc:AlternateContent xmlns:mc="http://schemas.openxmlformats.org/markup-compatibility/2006">
          <mc:Choice Requires="x14">
            <control shapeId="1028" r:id="rId8" name="List Box 4">
              <controlPr locked="0" defaultSize="0" autoLine="0" autoPict="0">
                <anchor moveWithCells="1">
                  <from>
                    <xdr:col>2</xdr:col>
                    <xdr:colOff>28575</xdr:colOff>
                    <xdr:row>30</xdr:row>
                    <xdr:rowOff>161925</xdr:rowOff>
                  </from>
                  <to>
                    <xdr:col>3</xdr:col>
                    <xdr:colOff>742950</xdr:colOff>
                    <xdr:row>32</xdr:row>
                    <xdr:rowOff>104775</xdr:rowOff>
                  </to>
                </anchor>
              </controlPr>
            </control>
          </mc:Choice>
        </mc:AlternateContent>
        <mc:AlternateContent xmlns:mc="http://schemas.openxmlformats.org/markup-compatibility/2006">
          <mc:Choice Requires="x14">
            <control shapeId="1029" r:id="rId9" name="List Box 5">
              <controlPr locked="0" defaultSize="0" autoLine="0" autoPict="0">
                <anchor moveWithCells="1">
                  <from>
                    <xdr:col>2</xdr:col>
                    <xdr:colOff>28575</xdr:colOff>
                    <xdr:row>28</xdr:row>
                    <xdr:rowOff>95250</xdr:rowOff>
                  </from>
                  <to>
                    <xdr:col>3</xdr:col>
                    <xdr:colOff>742950</xdr:colOff>
                    <xdr:row>30</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26"/>
    <pageSetUpPr fitToPage="1"/>
  </sheetPr>
  <dimension ref="A1:J44"/>
  <sheetViews>
    <sheetView showGridLines="0" showZeros="0" showOutlineSymbols="0" zoomScaleNormal="100" workbookViewId="0">
      <selection activeCell="B8" sqref="B8:F10"/>
    </sheetView>
  </sheetViews>
  <sheetFormatPr defaultRowHeight="12.75" x14ac:dyDescent="0.2"/>
  <cols>
    <col min="1" max="1" width="25.42578125" style="32" customWidth="1"/>
    <col min="2" max="4" width="13.7109375" style="32" customWidth="1"/>
    <col min="5" max="5" width="14.42578125" style="32" customWidth="1"/>
    <col min="6" max="6" width="15.42578125" style="32" bestFit="1" customWidth="1"/>
    <col min="7" max="252" width="9.140625" style="32"/>
    <col min="253" max="253" width="26.42578125" style="32" customWidth="1"/>
    <col min="254" max="258" width="13.7109375" style="32" customWidth="1"/>
    <col min="259" max="259" width="9.140625" style="32"/>
    <col min="260" max="261" width="0" style="32" hidden="1" customWidth="1"/>
    <col min="262" max="508" width="9.140625" style="32"/>
    <col min="509" max="509" width="26.42578125" style="32" customWidth="1"/>
    <col min="510" max="514" width="13.7109375" style="32" customWidth="1"/>
    <col min="515" max="515" width="9.140625" style="32"/>
    <col min="516" max="517" width="0" style="32" hidden="1" customWidth="1"/>
    <col min="518" max="764" width="9.140625" style="32"/>
    <col min="765" max="765" width="26.42578125" style="32" customWidth="1"/>
    <col min="766" max="770" width="13.7109375" style="32" customWidth="1"/>
    <col min="771" max="771" width="9.140625" style="32"/>
    <col min="772" max="773" width="0" style="32" hidden="1" customWidth="1"/>
    <col min="774" max="1020" width="9.140625" style="32"/>
    <col min="1021" max="1021" width="26.42578125" style="32" customWidth="1"/>
    <col min="1022" max="1026" width="13.7109375" style="32" customWidth="1"/>
    <col min="1027" max="1027" width="9.140625" style="32"/>
    <col min="1028" max="1029" width="0" style="32" hidden="1" customWidth="1"/>
    <col min="1030" max="1276" width="9.140625" style="32"/>
    <col min="1277" max="1277" width="26.42578125" style="32" customWidth="1"/>
    <col min="1278" max="1282" width="13.7109375" style="32" customWidth="1"/>
    <col min="1283" max="1283" width="9.140625" style="32"/>
    <col min="1284" max="1285" width="0" style="32" hidden="1" customWidth="1"/>
    <col min="1286" max="1532" width="9.140625" style="32"/>
    <col min="1533" max="1533" width="26.42578125" style="32" customWidth="1"/>
    <col min="1534" max="1538" width="13.7109375" style="32" customWidth="1"/>
    <col min="1539" max="1539" width="9.140625" style="32"/>
    <col min="1540" max="1541" width="0" style="32" hidden="1" customWidth="1"/>
    <col min="1542" max="1788" width="9.140625" style="32"/>
    <col min="1789" max="1789" width="26.42578125" style="32" customWidth="1"/>
    <col min="1790" max="1794" width="13.7109375" style="32" customWidth="1"/>
    <col min="1795" max="1795" width="9.140625" style="32"/>
    <col min="1796" max="1797" width="0" style="32" hidden="1" customWidth="1"/>
    <col min="1798" max="2044" width="9.140625" style="32"/>
    <col min="2045" max="2045" width="26.42578125" style="32" customWidth="1"/>
    <col min="2046" max="2050" width="13.7109375" style="32" customWidth="1"/>
    <col min="2051" max="2051" width="9.140625" style="32"/>
    <col min="2052" max="2053" width="0" style="32" hidden="1" customWidth="1"/>
    <col min="2054" max="2300" width="9.140625" style="32"/>
    <col min="2301" max="2301" width="26.42578125" style="32" customWidth="1"/>
    <col min="2302" max="2306" width="13.7109375" style="32" customWidth="1"/>
    <col min="2307" max="2307" width="9.140625" style="32"/>
    <col min="2308" max="2309" width="0" style="32" hidden="1" customWidth="1"/>
    <col min="2310" max="2556" width="9.140625" style="32"/>
    <col min="2557" max="2557" width="26.42578125" style="32" customWidth="1"/>
    <col min="2558" max="2562" width="13.7109375" style="32" customWidth="1"/>
    <col min="2563" max="2563" width="9.140625" style="32"/>
    <col min="2564" max="2565" width="0" style="32" hidden="1" customWidth="1"/>
    <col min="2566" max="2812" width="9.140625" style="32"/>
    <col min="2813" max="2813" width="26.42578125" style="32" customWidth="1"/>
    <col min="2814" max="2818" width="13.7109375" style="32" customWidth="1"/>
    <col min="2819" max="2819" width="9.140625" style="32"/>
    <col min="2820" max="2821" width="0" style="32" hidden="1" customWidth="1"/>
    <col min="2822" max="3068" width="9.140625" style="32"/>
    <col min="3069" max="3069" width="26.42578125" style="32" customWidth="1"/>
    <col min="3070" max="3074" width="13.7109375" style="32" customWidth="1"/>
    <col min="3075" max="3075" width="9.140625" style="32"/>
    <col min="3076" max="3077" width="0" style="32" hidden="1" customWidth="1"/>
    <col min="3078" max="3324" width="9.140625" style="32"/>
    <col min="3325" max="3325" width="26.42578125" style="32" customWidth="1"/>
    <col min="3326" max="3330" width="13.7109375" style="32" customWidth="1"/>
    <col min="3331" max="3331" width="9.140625" style="32"/>
    <col min="3332" max="3333" width="0" style="32" hidden="1" customWidth="1"/>
    <col min="3334" max="3580" width="9.140625" style="32"/>
    <col min="3581" max="3581" width="26.42578125" style="32" customWidth="1"/>
    <col min="3582" max="3586" width="13.7109375" style="32" customWidth="1"/>
    <col min="3587" max="3587" width="9.140625" style="32"/>
    <col min="3588" max="3589" width="0" style="32" hidden="1" customWidth="1"/>
    <col min="3590" max="3836" width="9.140625" style="32"/>
    <col min="3837" max="3837" width="26.42578125" style="32" customWidth="1"/>
    <col min="3838" max="3842" width="13.7109375" style="32" customWidth="1"/>
    <col min="3843" max="3843" width="9.140625" style="32"/>
    <col min="3844" max="3845" width="0" style="32" hidden="1" customWidth="1"/>
    <col min="3846" max="4092" width="9.140625" style="32"/>
    <col min="4093" max="4093" width="26.42578125" style="32" customWidth="1"/>
    <col min="4094" max="4098" width="13.7109375" style="32" customWidth="1"/>
    <col min="4099" max="4099" width="9.140625" style="32"/>
    <col min="4100" max="4101" width="0" style="32" hidden="1" customWidth="1"/>
    <col min="4102" max="4348" width="9.140625" style="32"/>
    <col min="4349" max="4349" width="26.42578125" style="32" customWidth="1"/>
    <col min="4350" max="4354" width="13.7109375" style="32" customWidth="1"/>
    <col min="4355" max="4355" width="9.140625" style="32"/>
    <col min="4356" max="4357" width="0" style="32" hidden="1" customWidth="1"/>
    <col min="4358" max="4604" width="9.140625" style="32"/>
    <col min="4605" max="4605" width="26.42578125" style="32" customWidth="1"/>
    <col min="4606" max="4610" width="13.7109375" style="32" customWidth="1"/>
    <col min="4611" max="4611" width="9.140625" style="32"/>
    <col min="4612" max="4613" width="0" style="32" hidden="1" customWidth="1"/>
    <col min="4614" max="4860" width="9.140625" style="32"/>
    <col min="4861" max="4861" width="26.42578125" style="32" customWidth="1"/>
    <col min="4862" max="4866" width="13.7109375" style="32" customWidth="1"/>
    <col min="4867" max="4867" width="9.140625" style="32"/>
    <col min="4868" max="4869" width="0" style="32" hidden="1" customWidth="1"/>
    <col min="4870" max="5116" width="9.140625" style="32"/>
    <col min="5117" max="5117" width="26.42578125" style="32" customWidth="1"/>
    <col min="5118" max="5122" width="13.7109375" style="32" customWidth="1"/>
    <col min="5123" max="5123" width="9.140625" style="32"/>
    <col min="5124" max="5125" width="0" style="32" hidden="1" customWidth="1"/>
    <col min="5126" max="5372" width="9.140625" style="32"/>
    <col min="5373" max="5373" width="26.42578125" style="32" customWidth="1"/>
    <col min="5374" max="5378" width="13.7109375" style="32" customWidth="1"/>
    <col min="5379" max="5379" width="9.140625" style="32"/>
    <col min="5380" max="5381" width="0" style="32" hidden="1" customWidth="1"/>
    <col min="5382" max="5628" width="9.140625" style="32"/>
    <col min="5629" max="5629" width="26.42578125" style="32" customWidth="1"/>
    <col min="5630" max="5634" width="13.7109375" style="32" customWidth="1"/>
    <col min="5635" max="5635" width="9.140625" style="32"/>
    <col min="5636" max="5637" width="0" style="32" hidden="1" customWidth="1"/>
    <col min="5638" max="5884" width="9.140625" style="32"/>
    <col min="5885" max="5885" width="26.42578125" style="32" customWidth="1"/>
    <col min="5886" max="5890" width="13.7109375" style="32" customWidth="1"/>
    <col min="5891" max="5891" width="9.140625" style="32"/>
    <col min="5892" max="5893" width="0" style="32" hidden="1" customWidth="1"/>
    <col min="5894" max="6140" width="9.140625" style="32"/>
    <col min="6141" max="6141" width="26.42578125" style="32" customWidth="1"/>
    <col min="6142" max="6146" width="13.7109375" style="32" customWidth="1"/>
    <col min="6147" max="6147" width="9.140625" style="32"/>
    <col min="6148" max="6149" width="0" style="32" hidden="1" customWidth="1"/>
    <col min="6150" max="6396" width="9.140625" style="32"/>
    <col min="6397" max="6397" width="26.42578125" style="32" customWidth="1"/>
    <col min="6398" max="6402" width="13.7109375" style="32" customWidth="1"/>
    <col min="6403" max="6403" width="9.140625" style="32"/>
    <col min="6404" max="6405" width="0" style="32" hidden="1" customWidth="1"/>
    <col min="6406" max="6652" width="9.140625" style="32"/>
    <col min="6653" max="6653" width="26.42578125" style="32" customWidth="1"/>
    <col min="6654" max="6658" width="13.7109375" style="32" customWidth="1"/>
    <col min="6659" max="6659" width="9.140625" style="32"/>
    <col min="6660" max="6661" width="0" style="32" hidden="1" customWidth="1"/>
    <col min="6662" max="6908" width="9.140625" style="32"/>
    <col min="6909" max="6909" width="26.42578125" style="32" customWidth="1"/>
    <col min="6910" max="6914" width="13.7109375" style="32" customWidth="1"/>
    <col min="6915" max="6915" width="9.140625" style="32"/>
    <col min="6916" max="6917" width="0" style="32" hidden="1" customWidth="1"/>
    <col min="6918" max="7164" width="9.140625" style="32"/>
    <col min="7165" max="7165" width="26.42578125" style="32" customWidth="1"/>
    <col min="7166" max="7170" width="13.7109375" style="32" customWidth="1"/>
    <col min="7171" max="7171" width="9.140625" style="32"/>
    <col min="7172" max="7173" width="0" style="32" hidden="1" customWidth="1"/>
    <col min="7174" max="7420" width="9.140625" style="32"/>
    <col min="7421" max="7421" width="26.42578125" style="32" customWidth="1"/>
    <col min="7422" max="7426" width="13.7109375" style="32" customWidth="1"/>
    <col min="7427" max="7427" width="9.140625" style="32"/>
    <col min="7428" max="7429" width="0" style="32" hidden="1" customWidth="1"/>
    <col min="7430" max="7676" width="9.140625" style="32"/>
    <col min="7677" max="7677" width="26.42578125" style="32" customWidth="1"/>
    <col min="7678" max="7682" width="13.7109375" style="32" customWidth="1"/>
    <col min="7683" max="7683" width="9.140625" style="32"/>
    <col min="7684" max="7685" width="0" style="32" hidden="1" customWidth="1"/>
    <col min="7686" max="7932" width="9.140625" style="32"/>
    <col min="7933" max="7933" width="26.42578125" style="32" customWidth="1"/>
    <col min="7934" max="7938" width="13.7109375" style="32" customWidth="1"/>
    <col min="7939" max="7939" width="9.140625" style="32"/>
    <col min="7940" max="7941" width="0" style="32" hidden="1" customWidth="1"/>
    <col min="7942" max="8188" width="9.140625" style="32"/>
    <col min="8189" max="8189" width="26.42578125" style="32" customWidth="1"/>
    <col min="8190" max="8194" width="13.7109375" style="32" customWidth="1"/>
    <col min="8195" max="8195" width="9.140625" style="32"/>
    <col min="8196" max="8197" width="0" style="32" hidden="1" customWidth="1"/>
    <col min="8198" max="8444" width="9.140625" style="32"/>
    <col min="8445" max="8445" width="26.42578125" style="32" customWidth="1"/>
    <col min="8446" max="8450" width="13.7109375" style="32" customWidth="1"/>
    <col min="8451" max="8451" width="9.140625" style="32"/>
    <col min="8452" max="8453" width="0" style="32" hidden="1" customWidth="1"/>
    <col min="8454" max="8700" width="9.140625" style="32"/>
    <col min="8701" max="8701" width="26.42578125" style="32" customWidth="1"/>
    <col min="8702" max="8706" width="13.7109375" style="32" customWidth="1"/>
    <col min="8707" max="8707" width="9.140625" style="32"/>
    <col min="8708" max="8709" width="0" style="32" hidden="1" customWidth="1"/>
    <col min="8710" max="8956" width="9.140625" style="32"/>
    <col min="8957" max="8957" width="26.42578125" style="32" customWidth="1"/>
    <col min="8958" max="8962" width="13.7109375" style="32" customWidth="1"/>
    <col min="8963" max="8963" width="9.140625" style="32"/>
    <col min="8964" max="8965" width="0" style="32" hidden="1" customWidth="1"/>
    <col min="8966" max="9212" width="9.140625" style="32"/>
    <col min="9213" max="9213" width="26.42578125" style="32" customWidth="1"/>
    <col min="9214" max="9218" width="13.7109375" style="32" customWidth="1"/>
    <col min="9219" max="9219" width="9.140625" style="32"/>
    <col min="9220" max="9221" width="0" style="32" hidden="1" customWidth="1"/>
    <col min="9222" max="9468" width="9.140625" style="32"/>
    <col min="9469" max="9469" width="26.42578125" style="32" customWidth="1"/>
    <col min="9470" max="9474" width="13.7109375" style="32" customWidth="1"/>
    <col min="9475" max="9475" width="9.140625" style="32"/>
    <col min="9476" max="9477" width="0" style="32" hidden="1" customWidth="1"/>
    <col min="9478" max="9724" width="9.140625" style="32"/>
    <col min="9725" max="9725" width="26.42578125" style="32" customWidth="1"/>
    <col min="9726" max="9730" width="13.7109375" style="32" customWidth="1"/>
    <col min="9731" max="9731" width="9.140625" style="32"/>
    <col min="9732" max="9733" width="0" style="32" hidden="1" customWidth="1"/>
    <col min="9734" max="9980" width="9.140625" style="32"/>
    <col min="9981" max="9981" width="26.42578125" style="32" customWidth="1"/>
    <col min="9982" max="9986" width="13.7109375" style="32" customWidth="1"/>
    <col min="9987" max="9987" width="9.140625" style="32"/>
    <col min="9988" max="9989" width="0" style="32" hidden="1" customWidth="1"/>
    <col min="9990" max="10236" width="9.140625" style="32"/>
    <col min="10237" max="10237" width="26.42578125" style="32" customWidth="1"/>
    <col min="10238" max="10242" width="13.7109375" style="32" customWidth="1"/>
    <col min="10243" max="10243" width="9.140625" style="32"/>
    <col min="10244" max="10245" width="0" style="32" hidden="1" customWidth="1"/>
    <col min="10246" max="10492" width="9.140625" style="32"/>
    <col min="10493" max="10493" width="26.42578125" style="32" customWidth="1"/>
    <col min="10494" max="10498" width="13.7109375" style="32" customWidth="1"/>
    <col min="10499" max="10499" width="9.140625" style="32"/>
    <col min="10500" max="10501" width="0" style="32" hidden="1" customWidth="1"/>
    <col min="10502" max="10748" width="9.140625" style="32"/>
    <col min="10749" max="10749" width="26.42578125" style="32" customWidth="1"/>
    <col min="10750" max="10754" width="13.7109375" style="32" customWidth="1"/>
    <col min="10755" max="10755" width="9.140625" style="32"/>
    <col min="10756" max="10757" width="0" style="32" hidden="1" customWidth="1"/>
    <col min="10758" max="11004" width="9.140625" style="32"/>
    <col min="11005" max="11005" width="26.42578125" style="32" customWidth="1"/>
    <col min="11006" max="11010" width="13.7109375" style="32" customWidth="1"/>
    <col min="11011" max="11011" width="9.140625" style="32"/>
    <col min="11012" max="11013" width="0" style="32" hidden="1" customWidth="1"/>
    <col min="11014" max="11260" width="9.140625" style="32"/>
    <col min="11261" max="11261" width="26.42578125" style="32" customWidth="1"/>
    <col min="11262" max="11266" width="13.7109375" style="32" customWidth="1"/>
    <col min="11267" max="11267" width="9.140625" style="32"/>
    <col min="11268" max="11269" width="0" style="32" hidden="1" customWidth="1"/>
    <col min="11270" max="11516" width="9.140625" style="32"/>
    <col min="11517" max="11517" width="26.42578125" style="32" customWidth="1"/>
    <col min="11518" max="11522" width="13.7109375" style="32" customWidth="1"/>
    <col min="11523" max="11523" width="9.140625" style="32"/>
    <col min="11524" max="11525" width="0" style="32" hidden="1" customWidth="1"/>
    <col min="11526" max="11772" width="9.140625" style="32"/>
    <col min="11773" max="11773" width="26.42578125" style="32" customWidth="1"/>
    <col min="11774" max="11778" width="13.7109375" style="32" customWidth="1"/>
    <col min="11779" max="11779" width="9.140625" style="32"/>
    <col min="11780" max="11781" width="0" style="32" hidden="1" customWidth="1"/>
    <col min="11782" max="12028" width="9.140625" style="32"/>
    <col min="12029" max="12029" width="26.42578125" style="32" customWidth="1"/>
    <col min="12030" max="12034" width="13.7109375" style="32" customWidth="1"/>
    <col min="12035" max="12035" width="9.140625" style="32"/>
    <col min="12036" max="12037" width="0" style="32" hidden="1" customWidth="1"/>
    <col min="12038" max="12284" width="9.140625" style="32"/>
    <col min="12285" max="12285" width="26.42578125" style="32" customWidth="1"/>
    <col min="12286" max="12290" width="13.7109375" style="32" customWidth="1"/>
    <col min="12291" max="12291" width="9.140625" style="32"/>
    <col min="12292" max="12293" width="0" style="32" hidden="1" customWidth="1"/>
    <col min="12294" max="12540" width="9.140625" style="32"/>
    <col min="12541" max="12541" width="26.42578125" style="32" customWidth="1"/>
    <col min="12542" max="12546" width="13.7109375" style="32" customWidth="1"/>
    <col min="12547" max="12547" width="9.140625" style="32"/>
    <col min="12548" max="12549" width="0" style="32" hidden="1" customWidth="1"/>
    <col min="12550" max="12796" width="9.140625" style="32"/>
    <col min="12797" max="12797" width="26.42578125" style="32" customWidth="1"/>
    <col min="12798" max="12802" width="13.7109375" style="32" customWidth="1"/>
    <col min="12803" max="12803" width="9.140625" style="32"/>
    <col min="12804" max="12805" width="0" style="32" hidden="1" customWidth="1"/>
    <col min="12806" max="13052" width="9.140625" style="32"/>
    <col min="13053" max="13053" width="26.42578125" style="32" customWidth="1"/>
    <col min="13054" max="13058" width="13.7109375" style="32" customWidth="1"/>
    <col min="13059" max="13059" width="9.140625" style="32"/>
    <col min="13060" max="13061" width="0" style="32" hidden="1" customWidth="1"/>
    <col min="13062" max="13308" width="9.140625" style="32"/>
    <col min="13309" max="13309" width="26.42578125" style="32" customWidth="1"/>
    <col min="13310" max="13314" width="13.7109375" style="32" customWidth="1"/>
    <col min="13315" max="13315" width="9.140625" style="32"/>
    <col min="13316" max="13317" width="0" style="32" hidden="1" customWidth="1"/>
    <col min="13318" max="13564" width="9.140625" style="32"/>
    <col min="13565" max="13565" width="26.42578125" style="32" customWidth="1"/>
    <col min="13566" max="13570" width="13.7109375" style="32" customWidth="1"/>
    <col min="13571" max="13571" width="9.140625" style="32"/>
    <col min="13572" max="13573" width="0" style="32" hidden="1" customWidth="1"/>
    <col min="13574" max="13820" width="9.140625" style="32"/>
    <col min="13821" max="13821" width="26.42578125" style="32" customWidth="1"/>
    <col min="13822" max="13826" width="13.7109375" style="32" customWidth="1"/>
    <col min="13827" max="13827" width="9.140625" style="32"/>
    <col min="13828" max="13829" width="0" style="32" hidden="1" customWidth="1"/>
    <col min="13830" max="14076" width="9.140625" style="32"/>
    <col min="14077" max="14077" width="26.42578125" style="32" customWidth="1"/>
    <col min="14078" max="14082" width="13.7109375" style="32" customWidth="1"/>
    <col min="14083" max="14083" width="9.140625" style="32"/>
    <col min="14084" max="14085" width="0" style="32" hidden="1" customWidth="1"/>
    <col min="14086" max="14332" width="9.140625" style="32"/>
    <col min="14333" max="14333" width="26.42578125" style="32" customWidth="1"/>
    <col min="14334" max="14338" width="13.7109375" style="32" customWidth="1"/>
    <col min="14339" max="14339" width="9.140625" style="32"/>
    <col min="14340" max="14341" width="0" style="32" hidden="1" customWidth="1"/>
    <col min="14342" max="14588" width="9.140625" style="32"/>
    <col min="14589" max="14589" width="26.42578125" style="32" customWidth="1"/>
    <col min="14590" max="14594" width="13.7109375" style="32" customWidth="1"/>
    <col min="14595" max="14595" width="9.140625" style="32"/>
    <col min="14596" max="14597" width="0" style="32" hidden="1" customWidth="1"/>
    <col min="14598" max="14844" width="9.140625" style="32"/>
    <col min="14845" max="14845" width="26.42578125" style="32" customWidth="1"/>
    <col min="14846" max="14850" width="13.7109375" style="32" customWidth="1"/>
    <col min="14851" max="14851" width="9.140625" style="32"/>
    <col min="14852" max="14853" width="0" style="32" hidden="1" customWidth="1"/>
    <col min="14854" max="15100" width="9.140625" style="32"/>
    <col min="15101" max="15101" width="26.42578125" style="32" customWidth="1"/>
    <col min="15102" max="15106" width="13.7109375" style="32" customWidth="1"/>
    <col min="15107" max="15107" width="9.140625" style="32"/>
    <col min="15108" max="15109" width="0" style="32" hidden="1" customWidth="1"/>
    <col min="15110" max="15356" width="9.140625" style="32"/>
    <col min="15357" max="15357" width="26.42578125" style="32" customWidth="1"/>
    <col min="15358" max="15362" width="13.7109375" style="32" customWidth="1"/>
    <col min="15363" max="15363" width="9.140625" style="32"/>
    <col min="15364" max="15365" width="0" style="32" hidden="1" customWidth="1"/>
    <col min="15366" max="15612" width="9.140625" style="32"/>
    <col min="15613" max="15613" width="26.42578125" style="32" customWidth="1"/>
    <col min="15614" max="15618" width="13.7109375" style="32" customWidth="1"/>
    <col min="15619" max="15619" width="9.140625" style="32"/>
    <col min="15620" max="15621" width="0" style="32" hidden="1" customWidth="1"/>
    <col min="15622" max="15868" width="9.140625" style="32"/>
    <col min="15869" max="15869" width="26.42578125" style="32" customWidth="1"/>
    <col min="15870" max="15874" width="13.7109375" style="32" customWidth="1"/>
    <col min="15875" max="15875" width="9.140625" style="32"/>
    <col min="15876" max="15877" width="0" style="32" hidden="1" customWidth="1"/>
    <col min="15878" max="16124" width="9.140625" style="32"/>
    <col min="16125" max="16125" width="26.42578125" style="32" customWidth="1"/>
    <col min="16126" max="16130" width="13.7109375" style="32" customWidth="1"/>
    <col min="16131" max="16131" width="9.140625" style="32"/>
    <col min="16132" max="16133" width="0" style="32" hidden="1" customWidth="1"/>
    <col min="16134" max="16384" width="9.140625" style="32"/>
  </cols>
  <sheetData>
    <row r="1" spans="1:6" ht="18" x14ac:dyDescent="0.25">
      <c r="E1" s="33" t="s">
        <v>360</v>
      </c>
      <c r="F1" s="45">
        <f ca="1">TODAY()</f>
        <v>44062</v>
      </c>
    </row>
    <row r="5" spans="1:6" ht="12.95" customHeight="1" x14ac:dyDescent="0.2"/>
    <row r="6" spans="1:6" ht="20.25" x14ac:dyDescent="0.3">
      <c r="A6" s="192" t="s">
        <v>476</v>
      </c>
      <c r="B6" s="192"/>
      <c r="C6" s="192"/>
      <c r="D6" s="192"/>
      <c r="E6" s="192"/>
      <c r="F6" s="192"/>
    </row>
    <row r="7" spans="1:6" ht="14.25" customHeight="1" x14ac:dyDescent="0.3">
      <c r="A7" s="46"/>
      <c r="B7" s="46"/>
      <c r="C7" s="46"/>
      <c r="D7" s="46"/>
      <c r="E7" s="46"/>
      <c r="F7" s="46"/>
    </row>
    <row r="8" spans="1:6" ht="12.95" customHeight="1" x14ac:dyDescent="0.2">
      <c r="A8" s="109"/>
      <c r="B8" s="164" t="str">
        <f>(VLOOKUP(CountryIndex,CountryCodes,3))</f>
        <v>Belgium</v>
      </c>
      <c r="C8" s="165"/>
      <c r="D8" s="165"/>
      <c r="E8" s="165"/>
      <c r="F8" s="166"/>
    </row>
    <row r="9" spans="1:6" ht="12.95" customHeight="1" x14ac:dyDescent="0.25">
      <c r="A9" s="110" t="s">
        <v>485</v>
      </c>
      <c r="B9" s="167"/>
      <c r="C9" s="168"/>
      <c r="D9" s="168"/>
      <c r="E9" s="168"/>
      <c r="F9" s="169"/>
    </row>
    <row r="10" spans="1:6" ht="12.95" customHeight="1" x14ac:dyDescent="0.2">
      <c r="A10" s="111"/>
      <c r="B10" s="170"/>
      <c r="C10" s="171"/>
      <c r="D10" s="171"/>
      <c r="E10" s="171"/>
      <c r="F10" s="172"/>
    </row>
    <row r="11" spans="1:6" ht="12.95" customHeight="1" x14ac:dyDescent="0.2">
      <c r="A11" s="111"/>
      <c r="B11" s="193" t="str">
        <f>IF(ImpExp=2,VLOOKUP('Entry sheet'!I2,'Grid and variables'!N2:T7,7),'Entry sheet'!E5)</f>
        <v>B1  Postcodes  10 - 49, 70 - 99</v>
      </c>
      <c r="C11" s="194"/>
      <c r="D11" s="194"/>
      <c r="E11" s="194"/>
      <c r="F11" s="195"/>
    </row>
    <row r="12" spans="1:6" ht="15" customHeight="1" x14ac:dyDescent="0.25">
      <c r="A12" s="110" t="s">
        <v>477</v>
      </c>
      <c r="B12" s="196"/>
      <c r="C12" s="197"/>
      <c r="D12" s="197"/>
      <c r="E12" s="197"/>
      <c r="F12" s="198"/>
    </row>
    <row r="13" spans="1:6" ht="15" customHeight="1" x14ac:dyDescent="0.25">
      <c r="A13" s="110"/>
      <c r="B13" s="199"/>
      <c r="C13" s="200"/>
      <c r="D13" s="200"/>
      <c r="E13" s="200"/>
      <c r="F13" s="201"/>
    </row>
    <row r="14" spans="1:6" ht="15" customHeight="1" x14ac:dyDescent="0.2">
      <c r="A14" s="111"/>
      <c r="B14" s="193" t="str">
        <f>IF(ImpExp=1,VLOOKUP('Entry sheet'!I2,'Grid and variables'!N2:T7,7),'Entry sheet'!E5)</f>
        <v>CB</v>
      </c>
      <c r="C14" s="194"/>
      <c r="D14" s="194"/>
      <c r="E14" s="194"/>
      <c r="F14" s="195"/>
    </row>
    <row r="15" spans="1:6" ht="15" customHeight="1" x14ac:dyDescent="0.25">
      <c r="A15" s="110" t="s">
        <v>361</v>
      </c>
      <c r="B15" s="196"/>
      <c r="C15" s="197"/>
      <c r="D15" s="197"/>
      <c r="E15" s="197"/>
      <c r="F15" s="198"/>
    </row>
    <row r="16" spans="1:6" ht="15" customHeight="1" x14ac:dyDescent="0.2">
      <c r="A16" s="112"/>
      <c r="B16" s="199"/>
      <c r="C16" s="200"/>
      <c r="D16" s="200"/>
      <c r="E16" s="200"/>
      <c r="F16" s="201"/>
    </row>
    <row r="17" spans="1:6" ht="12.95" customHeight="1" x14ac:dyDescent="0.2"/>
    <row r="18" spans="1:6" ht="15" customHeight="1" x14ac:dyDescent="0.2">
      <c r="A18" s="202" t="s">
        <v>362</v>
      </c>
      <c r="B18" s="34" t="s">
        <v>348</v>
      </c>
      <c r="C18" s="34" t="s">
        <v>474</v>
      </c>
      <c r="D18" s="34" t="s">
        <v>473</v>
      </c>
      <c r="E18" s="34" t="s">
        <v>472</v>
      </c>
      <c r="F18" s="34" t="s">
        <v>349</v>
      </c>
    </row>
    <row r="19" spans="1:6" ht="15" customHeight="1" x14ac:dyDescent="0.2">
      <c r="A19" s="202"/>
      <c r="B19" s="35">
        <f>+'Entry sheet'!C14</f>
        <v>1</v>
      </c>
      <c r="C19" s="35">
        <f>+'Entry sheet'!D14</f>
        <v>120</v>
      </c>
      <c r="D19" s="35">
        <f>+'Entry sheet'!E14</f>
        <v>80</v>
      </c>
      <c r="E19" s="35">
        <f>+'Entry sheet'!F14</f>
        <v>100</v>
      </c>
      <c r="F19" s="35">
        <f>+'Entry sheet'!G14</f>
        <v>50</v>
      </c>
    </row>
    <row r="20" spans="1:6" ht="15" customHeight="1" x14ac:dyDescent="0.2">
      <c r="A20" s="202"/>
      <c r="B20" s="35">
        <f>+'Entry sheet'!C15</f>
        <v>0</v>
      </c>
      <c r="C20" s="35">
        <f>+'Entry sheet'!D15</f>
        <v>0</v>
      </c>
      <c r="D20" s="35">
        <f>+'Entry sheet'!E15</f>
        <v>0</v>
      </c>
      <c r="E20" s="35">
        <f>+'Entry sheet'!F15</f>
        <v>0</v>
      </c>
      <c r="F20" s="35">
        <f>+'Entry sheet'!G15</f>
        <v>0</v>
      </c>
    </row>
    <row r="21" spans="1:6" ht="15" customHeight="1" x14ac:dyDescent="0.2">
      <c r="A21" s="202"/>
      <c r="B21" s="35">
        <f>+'Entry sheet'!C16</f>
        <v>0</v>
      </c>
      <c r="C21" s="35">
        <f>+'Entry sheet'!D16</f>
        <v>0</v>
      </c>
      <c r="D21" s="35">
        <f>+'Entry sheet'!E16</f>
        <v>0</v>
      </c>
      <c r="E21" s="35">
        <f>+'Entry sheet'!F16</f>
        <v>0</v>
      </c>
      <c r="F21" s="35">
        <f>+'Entry sheet'!G16</f>
        <v>0</v>
      </c>
    </row>
    <row r="22" spans="1:6" ht="15" customHeight="1" x14ac:dyDescent="0.2">
      <c r="A22" s="202"/>
      <c r="B22" s="35">
        <f>+'Entry sheet'!C17</f>
        <v>0</v>
      </c>
      <c r="C22" s="35">
        <f>+'Entry sheet'!D17</f>
        <v>0</v>
      </c>
      <c r="D22" s="35">
        <f>+'Entry sheet'!E17</f>
        <v>0</v>
      </c>
      <c r="E22" s="35">
        <f>+'Entry sheet'!F17</f>
        <v>0</v>
      </c>
      <c r="F22" s="35">
        <f>+'Entry sheet'!G17</f>
        <v>0</v>
      </c>
    </row>
    <row r="23" spans="1:6" ht="15" customHeight="1" x14ac:dyDescent="0.2">
      <c r="A23" s="202"/>
      <c r="B23" s="35">
        <f>+'Entry sheet'!C18</f>
        <v>0</v>
      </c>
      <c r="C23" s="35">
        <f>+'Entry sheet'!D18</f>
        <v>0</v>
      </c>
      <c r="D23" s="35">
        <f>+'Entry sheet'!E18</f>
        <v>0</v>
      </c>
      <c r="E23" s="35">
        <f>+'Entry sheet'!F18</f>
        <v>0</v>
      </c>
      <c r="F23" s="35">
        <f>+'Entry sheet'!G18</f>
        <v>0</v>
      </c>
    </row>
    <row r="24" spans="1:6" ht="14.25" customHeight="1" x14ac:dyDescent="0.2">
      <c r="A24" s="202"/>
      <c r="B24" s="35">
        <f>+'Entry sheet'!C19</f>
        <v>0</v>
      </c>
      <c r="C24" s="35">
        <f>+'Entry sheet'!D19</f>
        <v>0</v>
      </c>
      <c r="D24" s="35">
        <f>+'Entry sheet'!E19</f>
        <v>0</v>
      </c>
      <c r="E24" s="35">
        <f>+'Entry sheet'!F19</f>
        <v>0</v>
      </c>
      <c r="F24" s="35">
        <f>+'Entry sheet'!G19</f>
        <v>0</v>
      </c>
    </row>
    <row r="25" spans="1:6" s="37" customFormat="1" ht="21.75" customHeight="1" x14ac:dyDescent="0.25">
      <c r="A25" s="36" t="s">
        <v>478</v>
      </c>
      <c r="B25" s="203" t="str">
        <f>+IF('Entry sheet'!L2=1,"hazardous","non-hazardous")</f>
        <v>non-hazardous</v>
      </c>
      <c r="C25" s="203"/>
      <c r="D25" s="203"/>
      <c r="E25" s="203"/>
      <c r="F25" s="203"/>
    </row>
    <row r="27" spans="1:6" ht="18" customHeight="1" x14ac:dyDescent="0.2">
      <c r="A27" s="38" t="s">
        <v>479</v>
      </c>
      <c r="B27" s="188" t="str">
        <f>'Entry sheet'!$E$21</f>
        <v>1 pcs</v>
      </c>
      <c r="C27" s="189"/>
      <c r="D27" s="39" t="str">
        <f>+'Entry sheet'!I25</f>
        <v>Freight charges</v>
      </c>
      <c r="E27" s="40"/>
      <c r="F27" s="130">
        <f>'Entry sheet'!$K$25</f>
        <v>79.099999999999994</v>
      </c>
    </row>
    <row r="28" spans="1:6" ht="18" customHeight="1" x14ac:dyDescent="0.2">
      <c r="A28" s="38" t="s">
        <v>480</v>
      </c>
      <c r="B28" s="190" t="str">
        <f>+'Entry sheet'!R36&amp;" kg"</f>
        <v>50 kg</v>
      </c>
      <c r="C28" s="191"/>
      <c r="D28" s="39" t="str">
        <f>+'Entry sheet'!I26</f>
        <v>Fuel surcharge</v>
      </c>
      <c r="E28" s="40"/>
      <c r="F28" s="130">
        <f>'Entry sheet'!K26</f>
        <v>2.7</v>
      </c>
    </row>
    <row r="29" spans="1:6" ht="18" customHeight="1" x14ac:dyDescent="0.2">
      <c r="A29" s="38" t="s">
        <v>481</v>
      </c>
      <c r="B29" s="190" t="str">
        <f>'Entry sheet'!$F$21</f>
        <v>0.96 cbm</v>
      </c>
      <c r="C29" s="191"/>
      <c r="D29" s="39" t="s">
        <v>553</v>
      </c>
      <c r="E29" s="40"/>
      <c r="F29" s="130">
        <f>'Entry sheet'!K27</f>
        <v>6.7</v>
      </c>
    </row>
    <row r="30" spans="1:6" ht="18" customHeight="1" x14ac:dyDescent="0.2">
      <c r="A30" s="38" t="s">
        <v>482</v>
      </c>
      <c r="B30" s="177" t="str">
        <f>'Entry sheet'!$G$21</f>
        <v>240 kg</v>
      </c>
      <c r="C30" s="178"/>
      <c r="D30" s="39" t="str">
        <f>+'Entry sheet'!I28</f>
        <v>Road Tolls</v>
      </c>
      <c r="E30" s="40"/>
      <c r="F30" s="130">
        <f>'Entry sheet'!K28</f>
        <v>0</v>
      </c>
    </row>
    <row r="31" spans="1:6" ht="18" customHeight="1" x14ac:dyDescent="0.2">
      <c r="A31" s="174" t="s">
        <v>483</v>
      </c>
      <c r="B31" s="175"/>
      <c r="C31" s="176"/>
      <c r="D31" s="39" t="str">
        <f>+'Entry sheet'!I29</f>
        <v>Hazard surcharge</v>
      </c>
      <c r="E31" s="40"/>
      <c r="F31" s="130">
        <f>'Entry sheet'!K29</f>
        <v>0</v>
      </c>
    </row>
    <row r="32" spans="1:6" s="37" customFormat="1" ht="18" customHeight="1" x14ac:dyDescent="0.25">
      <c r="A32" s="179" t="s">
        <v>486</v>
      </c>
      <c r="B32" s="180"/>
      <c r="C32" s="181"/>
      <c r="D32" s="39" t="str">
        <f>+'Entry sheet'!I30</f>
        <v>NES/EX1 Export Customs Docs</v>
      </c>
      <c r="E32" s="40"/>
      <c r="F32" s="130">
        <f>'Entry sheet'!K30</f>
        <v>0</v>
      </c>
    </row>
    <row r="33" spans="1:10" s="37" customFormat="1" ht="18" customHeight="1" x14ac:dyDescent="0.25">
      <c r="A33" s="182"/>
      <c r="B33" s="183"/>
      <c r="C33" s="184"/>
      <c r="D33" s="39" t="str">
        <f>+'Entry sheet'!I31</f>
        <v>Customs clearance costs</v>
      </c>
      <c r="E33" s="40"/>
      <c r="F33" s="130">
        <f>'Entry sheet'!K31</f>
        <v>0</v>
      </c>
    </row>
    <row r="34" spans="1:10" ht="20.100000000000001" customHeight="1" thickBot="1" x14ac:dyDescent="0.25">
      <c r="A34" s="182"/>
      <c r="B34" s="183"/>
      <c r="C34" s="184"/>
      <c r="D34" s="41" t="str">
        <f>'Entry sheet'!I32</f>
        <v>Total costs (excluding VAT)</v>
      </c>
      <c r="E34" s="100"/>
      <c r="F34" s="42">
        <f>'Entry sheet'!K32</f>
        <v>88.5</v>
      </c>
    </row>
    <row r="35" spans="1:10" ht="20.100000000000001" customHeight="1" thickTop="1" x14ac:dyDescent="0.2">
      <c r="A35" s="185"/>
      <c r="B35" s="186"/>
      <c r="C35" s="187"/>
      <c r="D35" s="131" t="s">
        <v>556</v>
      </c>
      <c r="E35" s="43"/>
      <c r="F35" s="44"/>
    </row>
    <row r="36" spans="1:10" ht="24.75" customHeight="1" x14ac:dyDescent="0.2"/>
    <row r="37" spans="1:10" ht="46.5" customHeight="1" x14ac:dyDescent="0.2">
      <c r="A37" s="173" t="s">
        <v>560</v>
      </c>
      <c r="B37" s="173"/>
      <c r="C37" s="173"/>
      <c r="D37" s="173"/>
      <c r="E37" s="173"/>
      <c r="F37" s="173"/>
    </row>
    <row r="38" spans="1:10" ht="71.25" customHeight="1" x14ac:dyDescent="0.2">
      <c r="A38" s="173" t="s">
        <v>561</v>
      </c>
      <c r="B38" s="173"/>
      <c r="C38" s="173"/>
      <c r="D38" s="173"/>
      <c r="E38" s="173"/>
      <c r="F38" s="173"/>
      <c r="G38" s="161"/>
      <c r="H38" s="161"/>
      <c r="I38" s="161"/>
      <c r="J38" s="161"/>
    </row>
    <row r="39" spans="1:10" x14ac:dyDescent="0.2">
      <c r="G39" s="161"/>
      <c r="H39" s="161"/>
      <c r="I39" s="161"/>
      <c r="J39" s="161"/>
    </row>
    <row r="40" spans="1:10" ht="15" customHeight="1" x14ac:dyDescent="0.2">
      <c r="A40" s="161"/>
      <c r="B40" s="161"/>
      <c r="C40" s="161"/>
      <c r="D40" s="161"/>
      <c r="E40" s="161"/>
      <c r="F40" s="161"/>
    </row>
    <row r="41" spans="1:10" ht="15" customHeight="1" x14ac:dyDescent="0.2">
      <c r="A41" s="162" t="s">
        <v>484</v>
      </c>
      <c r="B41" s="162"/>
      <c r="C41" s="162"/>
      <c r="D41" s="162"/>
      <c r="E41" s="162"/>
      <c r="F41" s="162"/>
    </row>
    <row r="42" spans="1:10" ht="15" customHeight="1" x14ac:dyDescent="0.2">
      <c r="A42" s="161"/>
      <c r="B42" s="161"/>
      <c r="C42" s="161"/>
      <c r="D42" s="161"/>
      <c r="E42" s="161"/>
      <c r="F42" s="161"/>
    </row>
    <row r="43" spans="1:10" ht="15" customHeight="1" x14ac:dyDescent="0.2">
      <c r="A43" s="161"/>
      <c r="B43" s="161"/>
      <c r="C43" s="161"/>
      <c r="D43" s="161"/>
      <c r="E43" s="161"/>
      <c r="F43" s="161"/>
    </row>
    <row r="44" spans="1:10" ht="15" customHeight="1" x14ac:dyDescent="0.2">
      <c r="A44" s="163" t="s">
        <v>363</v>
      </c>
      <c r="B44" s="163"/>
      <c r="C44" s="163"/>
      <c r="D44" s="163"/>
      <c r="E44" s="163"/>
      <c r="F44" s="163"/>
    </row>
  </sheetData>
  <sheetProtection password="CE28" sheet="1" objects="1" scenarios="1" selectLockedCells="1"/>
  <mergeCells count="21">
    <mergeCell ref="A6:F6"/>
    <mergeCell ref="B14:F16"/>
    <mergeCell ref="A18:A24"/>
    <mergeCell ref="B25:F25"/>
    <mergeCell ref="B11:F13"/>
    <mergeCell ref="A44:F44"/>
    <mergeCell ref="B8:F10"/>
    <mergeCell ref="A40:F40"/>
    <mergeCell ref="A38:F38"/>
    <mergeCell ref="A37:F37"/>
    <mergeCell ref="A31:C31"/>
    <mergeCell ref="B30:C30"/>
    <mergeCell ref="A32:C35"/>
    <mergeCell ref="B27:C27"/>
    <mergeCell ref="B28:C28"/>
    <mergeCell ref="B29:C29"/>
    <mergeCell ref="G38:J38"/>
    <mergeCell ref="G39:J39"/>
    <mergeCell ref="A42:F42"/>
    <mergeCell ref="A43:F43"/>
    <mergeCell ref="A41:F41"/>
  </mergeCells>
  <printOptions horizontalCentered="1"/>
  <pageMargins left="0.39370078740157483" right="0.39370078740157483" top="0.19685039370078741" bottom="0.19685039370078741" header="0.19685039370078741" footer="0.19685039370078741"/>
  <pageSetup paperSize="9" scale="98" orientation="portrait" r:id="rId1"/>
  <headerFooter alignWithMargins="0">
    <oddHeader xml:space="preserve">&amp;C               &amp;"Arial,Fett"&amp;12 &amp;14 </oddHead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23</vt:i4>
      </vt:variant>
    </vt:vector>
  </HeadingPairs>
  <TitlesOfParts>
    <vt:vector size="28" baseType="lpstr">
      <vt:lpstr>Grid and variables</vt:lpstr>
      <vt:lpstr>tariff grid</vt:lpstr>
      <vt:lpstr>discount sheet</vt:lpstr>
      <vt:lpstr>Entry sheet</vt:lpstr>
      <vt:lpstr>Quotation Summary</vt:lpstr>
      <vt:lpstr>CCandZone</vt:lpstr>
      <vt:lpstr>CountryCode</vt:lpstr>
      <vt:lpstr>CountryCodes</vt:lpstr>
      <vt:lpstr>CountryIndex</vt:lpstr>
      <vt:lpstr>CountryZone</vt:lpstr>
      <vt:lpstr>DeliveryPlace</vt:lpstr>
      <vt:lpstr>Documentation</vt:lpstr>
      <vt:lpstr>Exportdiscount</vt:lpstr>
      <vt:lpstr>ExportDiscountTable</vt:lpstr>
      <vt:lpstr>HazSurcharge</vt:lpstr>
      <vt:lpstr>ImpExp</vt:lpstr>
      <vt:lpstr>ImportDiscount</vt:lpstr>
      <vt:lpstr>ImportDiscountTable</vt:lpstr>
      <vt:lpstr>Maut</vt:lpstr>
      <vt:lpstr>MautandHaz</vt:lpstr>
      <vt:lpstr>'discount sheet'!Print_Area</vt:lpstr>
      <vt:lpstr>'Entry sheet'!Print_Area</vt:lpstr>
      <vt:lpstr>'Quotation Summary'!Print_Area</vt:lpstr>
      <vt:lpstr>TariffTable</vt:lpstr>
      <vt:lpstr>UKZones</vt:lpstr>
      <vt:lpstr>weightband</vt:lpstr>
      <vt:lpstr>ZoneAllocation</vt:lpstr>
      <vt:lpstr>ZoneAllocationImport</vt:lpstr>
    </vt:vector>
  </TitlesOfParts>
  <Company>Dachser GmbH &amp; Co. KG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WIMPRESS</dc:creator>
  <cp:lastModifiedBy>Hannah Batty</cp:lastModifiedBy>
  <cp:lastPrinted>2020-08-19T13:21:10Z</cp:lastPrinted>
  <dcterms:created xsi:type="dcterms:W3CDTF">2010-05-17T10:54:00Z</dcterms:created>
  <dcterms:modified xsi:type="dcterms:W3CDTF">2020-08-19T13:56:08Z</dcterms:modified>
</cp:coreProperties>
</file>